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tables/table7.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tables/table8.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hidePivotFieldList="1" autoCompressPictures="0"/>
  <bookViews>
    <workbookView xWindow="0" yWindow="0" windowWidth="25520" windowHeight="15540"/>
  </bookViews>
  <sheets>
    <sheet name="Budget Report" sheetId="4" r:id="rId1"/>
    <sheet name="Budget Details" sheetId="1" r:id="rId2"/>
    <sheet name="Transactions" sheetId="7" r:id="rId3"/>
    <sheet name="Lookup Lists" sheetId="2" r:id="rId4"/>
  </sheets>
  <definedNames>
    <definedName name="BudgetCategory">BudgetCategoryLookup[Budget Category Lookup]</definedName>
    <definedName name="_xlnm.Print_Area" localSheetId="0">'Budget Report'!$A$1:$H$20</definedName>
    <definedName name="_xlnm.Print_Titles" localSheetId="0">'Budget Report'!$B:$B,'Budget Report'!#REF!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7" i="4" l="1"/>
  <c r="D40" i="4"/>
  <c r="D37" i="4"/>
  <c r="D38" i="4"/>
  <c r="D39" i="4"/>
  <c r="D58" i="4"/>
  <c r="N11" i="7"/>
  <c r="N29" i="7"/>
  <c r="D19" i="1"/>
  <c r="D57" i="4"/>
  <c r="P4" i="7"/>
  <c r="P25" i="7"/>
  <c r="P18" i="7"/>
  <c r="P14" i="7"/>
  <c r="P10" i="7"/>
  <c r="P22" i="7"/>
  <c r="P32" i="7"/>
  <c r="P24" i="7"/>
  <c r="P3" i="7"/>
  <c r="P5" i="7"/>
  <c r="P6" i="7"/>
  <c r="P7" i="7"/>
  <c r="P8" i="7"/>
  <c r="P9" i="7"/>
  <c r="P11" i="7"/>
  <c r="P12" i="7"/>
  <c r="P13" i="7"/>
  <c r="P15" i="7"/>
  <c r="P16" i="7"/>
  <c r="P17" i="7"/>
  <c r="P19" i="7"/>
  <c r="P20" i="7"/>
  <c r="P21" i="7"/>
  <c r="P23" i="7"/>
  <c r="P26" i="7"/>
  <c r="P27" i="7"/>
  <c r="P28" i="7"/>
  <c r="P29" i="7"/>
  <c r="P30" i="7"/>
  <c r="P31" i="7"/>
  <c r="D22" i="1"/>
  <c r="O4" i="7"/>
  <c r="O25" i="7"/>
  <c r="O18" i="7"/>
  <c r="O14" i="7"/>
  <c r="O10" i="7"/>
  <c r="O22" i="7"/>
  <c r="O32" i="7"/>
  <c r="O24" i="7"/>
  <c r="O3" i="7"/>
  <c r="O5" i="7"/>
  <c r="O6" i="7"/>
  <c r="O7" i="7"/>
  <c r="O8" i="7"/>
  <c r="O9" i="7"/>
  <c r="O11" i="7"/>
  <c r="O12" i="7"/>
  <c r="O13" i="7"/>
  <c r="O15" i="7"/>
  <c r="O16" i="7"/>
  <c r="O17" i="7"/>
  <c r="O19" i="7"/>
  <c r="O20" i="7"/>
  <c r="O21" i="7"/>
  <c r="O23" i="7"/>
  <c r="O26" i="7"/>
  <c r="O27" i="7"/>
  <c r="O28" i="7"/>
  <c r="O29" i="7"/>
  <c r="O30" i="7"/>
  <c r="O31" i="7"/>
  <c r="D21" i="1"/>
  <c r="D46" i="4"/>
  <c r="N4" i="7"/>
  <c r="N25" i="7"/>
  <c r="N18" i="7"/>
  <c r="N14" i="7"/>
  <c r="N10" i="7"/>
  <c r="N22" i="7"/>
  <c r="N32" i="7"/>
  <c r="N24" i="7"/>
  <c r="N3" i="7"/>
  <c r="N5" i="7"/>
  <c r="N6" i="7"/>
  <c r="N7" i="7"/>
  <c r="N8" i="7"/>
  <c r="N9" i="7"/>
  <c r="N12" i="7"/>
  <c r="N13" i="7"/>
  <c r="N15" i="7"/>
  <c r="N16" i="7"/>
  <c r="N17" i="7"/>
  <c r="N19" i="7"/>
  <c r="N20" i="7"/>
  <c r="N21" i="7"/>
  <c r="N23" i="7"/>
  <c r="N26" i="7"/>
  <c r="N27" i="7"/>
  <c r="N28" i="7"/>
  <c r="N30" i="7"/>
  <c r="N31" i="7"/>
  <c r="F18" i="1"/>
  <c r="E18" i="1"/>
  <c r="F27" i="7"/>
  <c r="G27" i="7"/>
  <c r="H27" i="7"/>
  <c r="I27" i="7"/>
  <c r="J27" i="7"/>
  <c r="K27" i="7"/>
  <c r="L27" i="7"/>
  <c r="M27" i="7"/>
  <c r="M4" i="7"/>
  <c r="M25" i="7"/>
  <c r="M18" i="7"/>
  <c r="M14" i="7"/>
  <c r="M10" i="7"/>
  <c r="M22" i="7"/>
  <c r="M32" i="7"/>
  <c r="M24" i="7"/>
  <c r="M3" i="7"/>
  <c r="M5" i="7"/>
  <c r="M6" i="7"/>
  <c r="M7" i="7"/>
  <c r="M8" i="7"/>
  <c r="M9" i="7"/>
  <c r="M11" i="7"/>
  <c r="M12" i="7"/>
  <c r="M13" i="7"/>
  <c r="M15" i="7"/>
  <c r="M16" i="7"/>
  <c r="M17" i="7"/>
  <c r="M19" i="7"/>
  <c r="M20" i="7"/>
  <c r="M21" i="7"/>
  <c r="M23" i="7"/>
  <c r="M26" i="7"/>
  <c r="M28" i="7"/>
  <c r="M29" i="7"/>
  <c r="M30" i="7"/>
  <c r="M31" i="7"/>
  <c r="D16" i="1"/>
  <c r="L4" i="7"/>
  <c r="L25" i="7"/>
  <c r="L18" i="7"/>
  <c r="L14" i="7"/>
  <c r="L10" i="7"/>
  <c r="L22" i="7"/>
  <c r="L32" i="7"/>
  <c r="L24" i="7"/>
  <c r="L3" i="7"/>
  <c r="L5" i="7"/>
  <c r="L6" i="7"/>
  <c r="L7" i="7"/>
  <c r="L8" i="7"/>
  <c r="L9" i="7"/>
  <c r="L11" i="7"/>
  <c r="L12" i="7"/>
  <c r="L13" i="7"/>
  <c r="L15" i="7"/>
  <c r="L16" i="7"/>
  <c r="L17" i="7"/>
  <c r="L19" i="7"/>
  <c r="L20" i="7"/>
  <c r="L21" i="7"/>
  <c r="L23" i="7"/>
  <c r="L26" i="7"/>
  <c r="L28" i="7"/>
  <c r="L29" i="7"/>
  <c r="L30" i="7"/>
  <c r="L31" i="7"/>
  <c r="D11" i="1"/>
  <c r="D33" i="4"/>
  <c r="D50" i="4"/>
  <c r="K4" i="7"/>
  <c r="K25" i="7"/>
  <c r="K18" i="7"/>
  <c r="K14" i="7"/>
  <c r="K10" i="7"/>
  <c r="K22" i="7"/>
  <c r="K32" i="7"/>
  <c r="K24" i="7"/>
  <c r="K3" i="7"/>
  <c r="K5" i="7"/>
  <c r="K6" i="7"/>
  <c r="K7" i="7"/>
  <c r="K8" i="7"/>
  <c r="K9" i="7"/>
  <c r="K11" i="7"/>
  <c r="K12" i="7"/>
  <c r="K13" i="7"/>
  <c r="K15" i="7"/>
  <c r="K16" i="7"/>
  <c r="K17" i="7"/>
  <c r="K19" i="7"/>
  <c r="K20" i="7"/>
  <c r="K21" i="7"/>
  <c r="K23" i="7"/>
  <c r="K26" i="7"/>
  <c r="K28" i="7"/>
  <c r="K29" i="7"/>
  <c r="K30" i="7"/>
  <c r="K31" i="7"/>
  <c r="D9" i="1"/>
  <c r="D49" i="4"/>
  <c r="F23" i="7"/>
  <c r="G23" i="7"/>
  <c r="H23" i="7"/>
  <c r="I23" i="7"/>
  <c r="J23" i="7"/>
  <c r="J4" i="7"/>
  <c r="J25" i="7"/>
  <c r="J18" i="7"/>
  <c r="J14" i="7"/>
  <c r="J10" i="7"/>
  <c r="J22" i="7"/>
  <c r="J32" i="7"/>
  <c r="J24" i="7"/>
  <c r="J3" i="7"/>
  <c r="J5" i="7"/>
  <c r="J6" i="7"/>
  <c r="J7" i="7"/>
  <c r="J8" i="7"/>
  <c r="J9" i="7"/>
  <c r="J11" i="7"/>
  <c r="J12" i="7"/>
  <c r="J13" i="7"/>
  <c r="J15" i="7"/>
  <c r="J16" i="7"/>
  <c r="J17" i="7"/>
  <c r="J19" i="7"/>
  <c r="J20" i="7"/>
  <c r="J21" i="7"/>
  <c r="J26" i="7"/>
  <c r="J28" i="7"/>
  <c r="J29" i="7"/>
  <c r="J30" i="7"/>
  <c r="J31" i="7"/>
  <c r="D3" i="1"/>
  <c r="D42" i="4"/>
  <c r="D27" i="4"/>
  <c r="F4" i="7"/>
  <c r="F25" i="7"/>
  <c r="F18" i="7"/>
  <c r="F14" i="7"/>
  <c r="F10" i="7"/>
  <c r="F22" i="7"/>
  <c r="F32" i="7"/>
  <c r="F24" i="7"/>
  <c r="F3" i="7"/>
  <c r="F5" i="7"/>
  <c r="F6" i="7"/>
  <c r="F7" i="7"/>
  <c r="F8" i="7"/>
  <c r="F9" i="7"/>
  <c r="F11" i="7"/>
  <c r="F12" i="7"/>
  <c r="F13" i="7"/>
  <c r="F15" i="7"/>
  <c r="F16" i="7"/>
  <c r="F17" i="7"/>
  <c r="F19" i="7"/>
  <c r="F20" i="7"/>
  <c r="F21" i="7"/>
  <c r="F26" i="7"/>
  <c r="F28" i="7"/>
  <c r="F29" i="7"/>
  <c r="F30" i="7"/>
  <c r="F31" i="7"/>
  <c r="D6" i="1"/>
  <c r="D24" i="4"/>
  <c r="H4" i="7"/>
  <c r="H25" i="7"/>
  <c r="H18" i="7"/>
  <c r="H14" i="7"/>
  <c r="H10" i="7"/>
  <c r="H22" i="7"/>
  <c r="H32" i="7"/>
  <c r="H24" i="7"/>
  <c r="H3" i="7"/>
  <c r="H5" i="7"/>
  <c r="H6" i="7"/>
  <c r="H7" i="7"/>
  <c r="H8" i="7"/>
  <c r="H9" i="7"/>
  <c r="H11" i="7"/>
  <c r="H12" i="7"/>
  <c r="H13" i="7"/>
  <c r="H15" i="7"/>
  <c r="H16" i="7"/>
  <c r="H17" i="7"/>
  <c r="H19" i="7"/>
  <c r="H20" i="7"/>
  <c r="H21" i="7"/>
  <c r="H26" i="7"/>
  <c r="H28" i="7"/>
  <c r="H29" i="7"/>
  <c r="H30" i="7"/>
  <c r="H31" i="7"/>
  <c r="D7" i="1"/>
  <c r="D25" i="4"/>
  <c r="I4" i="7"/>
  <c r="I25" i="7"/>
  <c r="I18" i="7"/>
  <c r="I14" i="7"/>
  <c r="I10" i="7"/>
  <c r="I22" i="7"/>
  <c r="I32" i="7"/>
  <c r="I24" i="7"/>
  <c r="I3" i="7"/>
  <c r="I5" i="7"/>
  <c r="I6" i="7"/>
  <c r="I7" i="7"/>
  <c r="I8" i="7"/>
  <c r="I9" i="7"/>
  <c r="I11" i="7"/>
  <c r="I12" i="7"/>
  <c r="I13" i="7"/>
  <c r="I15" i="7"/>
  <c r="I16" i="7"/>
  <c r="I17" i="7"/>
  <c r="I19" i="7"/>
  <c r="I20" i="7"/>
  <c r="I21" i="7"/>
  <c r="I26" i="7"/>
  <c r="I28" i="7"/>
  <c r="I29" i="7"/>
  <c r="I30" i="7"/>
  <c r="I31" i="7"/>
  <c r="D8" i="1"/>
  <c r="D26" i="4"/>
  <c r="D23" i="4"/>
  <c r="G4" i="7"/>
  <c r="G25" i="7"/>
  <c r="G18" i="7"/>
  <c r="G14" i="7"/>
  <c r="G10" i="7"/>
  <c r="G22" i="7"/>
  <c r="G32" i="7"/>
  <c r="G24" i="7"/>
  <c r="G3" i="7"/>
  <c r="G5" i="7"/>
  <c r="G6" i="7"/>
  <c r="G7" i="7"/>
  <c r="G8" i="7"/>
  <c r="G9" i="7"/>
  <c r="G11" i="7"/>
  <c r="G12" i="7"/>
  <c r="G13" i="7"/>
  <c r="G15" i="7"/>
  <c r="G16" i="7"/>
  <c r="G17" i="7"/>
  <c r="G19" i="7"/>
  <c r="G20" i="7"/>
  <c r="G21" i="7"/>
  <c r="G26" i="7"/>
  <c r="G28" i="7"/>
  <c r="G29" i="7"/>
  <c r="G30" i="7"/>
  <c r="G31" i="7"/>
  <c r="D17" i="1"/>
  <c r="C40" i="4"/>
  <c r="C48" i="4"/>
  <c r="C23" i="4"/>
  <c r="C27" i="4"/>
  <c r="C36" i="4"/>
  <c r="C30" i="4"/>
  <c r="C34" i="4"/>
  <c r="C45" i="4"/>
  <c r="C51" i="4"/>
  <c r="C53" i="4"/>
  <c r="C56" i="4"/>
  <c r="C59" i="4"/>
  <c r="D53" i="4"/>
  <c r="E5" i="1"/>
  <c r="F5" i="1"/>
  <c r="E13" i="1"/>
  <c r="F13" i="1"/>
  <c r="D30" i="4"/>
  <c r="D34" i="4"/>
  <c r="D36" i="4"/>
  <c r="D45" i="4"/>
  <c r="D48" i="4"/>
  <c r="D51" i="4"/>
  <c r="D56" i="4"/>
  <c r="B44" i="7"/>
  <c r="C44" i="7"/>
  <c r="B41" i="7"/>
  <c r="C41" i="7"/>
  <c r="B45" i="7"/>
  <c r="E8" i="1"/>
  <c r="F8" i="1"/>
  <c r="E4" i="4"/>
  <c r="E25" i="1"/>
  <c r="E4" i="1"/>
  <c r="E2" i="1"/>
  <c r="E3" i="1"/>
  <c r="E9" i="1"/>
  <c r="E22" i="1"/>
  <c r="E6" i="1"/>
  <c r="E10" i="1"/>
  <c r="E11" i="1"/>
  <c r="E19" i="1"/>
  <c r="E26" i="1"/>
  <c r="E15" i="1"/>
  <c r="E21" i="1"/>
  <c r="E23" i="1"/>
  <c r="E12" i="1"/>
  <c r="E14" i="1"/>
  <c r="E16" i="1"/>
  <c r="E24" i="1"/>
  <c r="E17" i="1"/>
  <c r="E20" i="1"/>
  <c r="F25" i="1"/>
  <c r="F4" i="1"/>
  <c r="F2" i="1"/>
  <c r="F3" i="1"/>
  <c r="F9" i="1"/>
  <c r="F22" i="1"/>
  <c r="F6" i="1"/>
  <c r="F10" i="1"/>
  <c r="F11" i="1"/>
  <c r="F19" i="1"/>
  <c r="F26" i="1"/>
  <c r="F15" i="1"/>
  <c r="F21" i="1"/>
  <c r="F23" i="1"/>
  <c r="F12" i="1"/>
  <c r="F14" i="1"/>
  <c r="F16" i="1"/>
  <c r="F24" i="1"/>
  <c r="F17" i="1"/>
  <c r="F20" i="1"/>
  <c r="C6" i="4"/>
  <c r="C14" i="4"/>
  <c r="C11" i="4"/>
  <c r="E9" i="4"/>
  <c r="E7" i="1"/>
  <c r="F7" i="1"/>
  <c r="C15" i="4"/>
  <c r="C16" i="4"/>
  <c r="D36" i="7"/>
  <c r="D59" i="4"/>
  <c r="E23" i="4"/>
  <c r="E27" i="4"/>
  <c r="E30" i="4"/>
  <c r="E31" i="4"/>
  <c r="E32" i="4"/>
  <c r="E33" i="4"/>
  <c r="E34" i="4"/>
  <c r="E36" i="4"/>
  <c r="E40" i="4"/>
  <c r="E45" i="4"/>
  <c r="E51" i="4"/>
  <c r="E53" i="4"/>
  <c r="E56" i="4"/>
  <c r="E29" i="4"/>
  <c r="E35" i="4"/>
  <c r="E37" i="4"/>
  <c r="E38" i="4"/>
  <c r="E39" i="4"/>
  <c r="E42" i="4"/>
  <c r="E43" i="4"/>
  <c r="E44" i="4"/>
  <c r="E46" i="4"/>
  <c r="E47" i="4"/>
  <c r="E52" i="4"/>
  <c r="E54" i="4"/>
  <c r="E55" i="4"/>
  <c r="E25" i="4"/>
  <c r="E24" i="4"/>
  <c r="E26" i="4"/>
  <c r="E48" i="4"/>
  <c r="E41" i="4"/>
  <c r="E57" i="4"/>
  <c r="E28" i="4"/>
  <c r="E58" i="4"/>
</calcChain>
</file>

<file path=xl/comments1.xml><?xml version="1.0" encoding="utf-8"?>
<comments xmlns="http://schemas.openxmlformats.org/spreadsheetml/2006/main">
  <authors>
    <author xml:space="preserve">   </author>
    <author>Riley Frazer</author>
  </authors>
  <commentList>
    <comment ref="G2" authorId="0">
      <text>
        <r>
          <rPr>
            <b/>
            <sz val="9"/>
            <color indexed="81"/>
            <rFont val="Geneva"/>
          </rPr>
          <t>Edit your budget data on the Budget Details sheet. When you enter your data, the Budget Summary that you see here updates automatically.
The Expense Overview table below is a PivotTable. After you update your data on the Budget Details sheet, right-click in the table and then click Refresh Data to update both the table and the chart.</t>
        </r>
      </text>
    </comment>
    <comment ref="G12" authorId="0">
      <text>
        <r>
          <rPr>
            <b/>
            <sz val="9"/>
            <color indexed="81"/>
            <rFont val="Geneva"/>
          </rPr>
          <t>This table is very easily edited and different rows and categories can be added. In order to group more categories, go to data and click on group (the rows to be group should be selected). You can hide and reveal the groups through the +/- signs on the far left of the document. 
Just make sure to copy and paste the formulas used when you add a new row/category
 (the formula for the % of expenses is simply the total cost of the item divided by the grand total of total cost)</t>
        </r>
      </text>
    </comment>
    <comment ref="B52" authorId="1">
      <text>
        <r>
          <rPr>
            <sz val="9"/>
            <color indexed="81"/>
            <rFont val="Calibri"/>
          </rPr>
          <t xml:space="preserve">some items I will have bought with the credit card but have already written them down as charges , so I am not including them on what I owe, this section is how much interest and fees
 </t>
        </r>
      </text>
    </comment>
    <comment ref="B54" authorId="1">
      <text>
        <r>
          <rPr>
            <b/>
            <sz val="9"/>
            <color indexed="81"/>
            <rFont val="Calibri"/>
          </rPr>
          <t>NY State Federal Income tax for the year is $5,183.75 + 25% of any amount earned over $37,500</t>
        </r>
      </text>
    </comment>
    <comment ref="B55" authorId="1">
      <text>
        <r>
          <rPr>
            <sz val="9"/>
            <color indexed="81"/>
            <rFont val="Calibri"/>
          </rPr>
          <t xml:space="preserve">NY state income tax is 6.45% (for my specific tax bracket of $50,000)
</t>
        </r>
      </text>
    </comment>
  </commentList>
</comments>
</file>

<file path=xl/comments2.xml><?xml version="1.0" encoding="utf-8"?>
<comments xmlns="http://schemas.openxmlformats.org/spreadsheetml/2006/main">
  <authors>
    <author>Riley Frazer</author>
    <author xml:space="preserve">   </author>
  </authors>
  <commentList>
    <comment ref="D6" authorId="0">
      <text>
        <r>
          <rPr>
            <b/>
            <sz val="9"/>
            <color indexed="81"/>
            <rFont val="Calibri"/>
          </rPr>
          <t xml:space="preserve">I created a column on the transactions page that added up every charge associated with groceries and that is why this number is automoatic- the same process was used for every other descriptions as well </t>
        </r>
        <r>
          <rPr>
            <sz val="9"/>
            <color indexed="81"/>
            <rFont val="Calibri"/>
          </rPr>
          <t xml:space="preserve">
</t>
        </r>
      </text>
    </comment>
    <comment ref="A27" authorId="1">
      <text>
        <r>
          <rPr>
            <b/>
            <sz val="9"/>
            <color indexed="81"/>
            <rFont val="Geneva"/>
          </rPr>
          <t>Edit the data on this sheet with your own information to update the Budget Report sheet.
You can edit data in the Description, Category, Projected Cost, and Actual Cost columns and the Difference and Actual Cost Overview are calculated automatically.
When you click in a cell in the Category column, you see a list of options from which to select. You can edit that list on the Lookup Lists sheet in this workbook.
The bars shown in the Actual Cost Overview column are conditional formatting that updates to show the relative actual cost values for your entire budget.</t>
        </r>
      </text>
    </comment>
  </commentList>
</comments>
</file>

<file path=xl/comments3.xml><?xml version="1.0" encoding="utf-8"?>
<comments xmlns="http://schemas.openxmlformats.org/spreadsheetml/2006/main">
  <authors>
    <author>Riley Frazer</author>
  </authors>
  <commentList>
    <comment ref="E2" authorId="0">
      <text>
        <r>
          <rPr>
            <b/>
            <sz val="9"/>
            <color indexed="81"/>
            <rFont val="Calibri"/>
          </rPr>
          <t>I then calculated the cost for each subcategory so that they could be automatically added to the budget details- I created this in the hidden columns to the right. To unhide them, simply select columns E through Q and right click, and select unhide</t>
        </r>
        <r>
          <rPr>
            <sz val="9"/>
            <color indexed="81"/>
            <rFont val="Calibri"/>
          </rPr>
          <t xml:space="preserve">
</t>
        </r>
      </text>
    </comment>
  </commentList>
</comments>
</file>

<file path=xl/comments4.xml><?xml version="1.0" encoding="utf-8"?>
<comments xmlns="http://schemas.openxmlformats.org/spreadsheetml/2006/main">
  <authors>
    <author>Riley Frazer</author>
  </authors>
  <commentList>
    <comment ref="C2" authorId="0">
      <text>
        <r>
          <rPr>
            <b/>
            <sz val="9"/>
            <color indexed="81"/>
            <rFont val="Calibri"/>
          </rPr>
          <t xml:space="preserve">This is where you can add sections for the lists on Budget Details, so they will show up in the drop down menu </t>
        </r>
      </text>
    </comment>
  </commentList>
</comments>
</file>

<file path=xl/sharedStrings.xml><?xml version="1.0" encoding="utf-8"?>
<sst xmlns="http://schemas.openxmlformats.org/spreadsheetml/2006/main" count="250" uniqueCount="150">
  <si>
    <t>Category</t>
  </si>
  <si>
    <t>Description</t>
  </si>
  <si>
    <t>Projected Cost</t>
  </si>
  <si>
    <t>Actual Cost</t>
  </si>
  <si>
    <t>Difference</t>
  </si>
  <si>
    <t>Housing</t>
  </si>
  <si>
    <t>Mortgage or Rent</t>
  </si>
  <si>
    <t>Transportation</t>
  </si>
  <si>
    <t>Insurance</t>
  </si>
  <si>
    <t>Groceries</t>
  </si>
  <si>
    <t>Entertainment</t>
  </si>
  <si>
    <t>Movies</t>
  </si>
  <si>
    <t>Gifts and Charity</t>
  </si>
  <si>
    <t>Personal Care</t>
  </si>
  <si>
    <t>Total Cost</t>
  </si>
  <si>
    <t>Loans</t>
  </si>
  <si>
    <t>Taxes</t>
  </si>
  <si>
    <t>Federal</t>
  </si>
  <si>
    <t>State</t>
  </si>
  <si>
    <t>Income 1</t>
  </si>
  <si>
    <t>Extra income</t>
  </si>
  <si>
    <t>Total income</t>
  </si>
  <si>
    <t>Projected Monthly Income</t>
  </si>
  <si>
    <t>Budget Category Lookup</t>
  </si>
  <si>
    <t>Projected Monthly Expenses</t>
  </si>
  <si>
    <t>Actual Monthly Expenses</t>
  </si>
  <si>
    <t>Actual Monthly Income</t>
  </si>
  <si>
    <t xml:space="preserve"> </t>
  </si>
  <si>
    <t>Projected Balance</t>
  </si>
  <si>
    <t>Actual Balance</t>
  </si>
  <si>
    <t>Balance (income - expenses)</t>
  </si>
  <si>
    <t>Budget Summary</t>
  </si>
  <si>
    <t>Expense Overview</t>
  </si>
  <si>
    <t>Actual Cost Ranking</t>
  </si>
  <si>
    <t>Subway</t>
  </si>
  <si>
    <t>% of expenses</t>
  </si>
  <si>
    <t>Cost</t>
  </si>
  <si>
    <t>Utilities</t>
  </si>
  <si>
    <t xml:space="preserve">    Utilities</t>
  </si>
  <si>
    <t xml:space="preserve">    Groceries</t>
  </si>
  <si>
    <t xml:space="preserve">    Dining out/Take out</t>
  </si>
  <si>
    <t xml:space="preserve">    Subway</t>
  </si>
  <si>
    <t xml:space="preserve">    Taxis/Uber</t>
  </si>
  <si>
    <t>Toiletries</t>
  </si>
  <si>
    <t>Dry Cleaning/Laundry</t>
  </si>
  <si>
    <t>Gym/Exercise Classes</t>
  </si>
  <si>
    <t>Cable/Satellite/Internet</t>
  </si>
  <si>
    <t>Savings/Investment</t>
  </si>
  <si>
    <t xml:space="preserve">Federal </t>
  </si>
  <si>
    <t>Credit Card</t>
  </si>
  <si>
    <t>Splurges</t>
  </si>
  <si>
    <t>Clothing Budget</t>
  </si>
  <si>
    <t>Max $ Alloted</t>
  </si>
  <si>
    <t xml:space="preserve">    Home/Rent</t>
  </si>
  <si>
    <t xml:space="preserve">   Toiletries</t>
  </si>
  <si>
    <t xml:space="preserve">   Dry Cleaning/Laundry</t>
  </si>
  <si>
    <t xml:space="preserve">   Gym/Exercise Classes</t>
  </si>
  <si>
    <t xml:space="preserve">   Movies</t>
  </si>
  <si>
    <t xml:space="preserve">   Clothing Budget</t>
  </si>
  <si>
    <t xml:space="preserve">   Federal </t>
  </si>
  <si>
    <t xml:space="preserve">   State</t>
  </si>
  <si>
    <t xml:space="preserve">   Retirement Account</t>
  </si>
  <si>
    <t xml:space="preserve">Grand total </t>
  </si>
  <si>
    <t xml:space="preserve">Budget Categories </t>
  </si>
  <si>
    <t>Expense Overview, cost per month</t>
  </si>
  <si>
    <t>Food/Drink</t>
  </si>
  <si>
    <t xml:space="preserve">    Alcohol </t>
  </si>
  <si>
    <t>Savings/ Investments</t>
  </si>
  <si>
    <t xml:space="preserve">School giving fund </t>
  </si>
  <si>
    <t xml:space="preserve"> Gifts </t>
  </si>
  <si>
    <t>Miscellaneous</t>
  </si>
  <si>
    <t>Gifts</t>
  </si>
  <si>
    <t>utilities</t>
  </si>
  <si>
    <t>Date</t>
  </si>
  <si>
    <t>Taxi/uber</t>
  </si>
  <si>
    <t>Monthly Transactions List Example</t>
  </si>
  <si>
    <t>Subcategory</t>
  </si>
  <si>
    <t xml:space="preserve">  Phone bill</t>
  </si>
  <si>
    <t>-</t>
  </si>
  <si>
    <t>Phone Bill</t>
  </si>
  <si>
    <t>Dining Out/Take out</t>
  </si>
  <si>
    <t>Alcohol</t>
  </si>
  <si>
    <t>State Income Tax: 6.45%</t>
  </si>
  <si>
    <t>Federal: $5,183.75 plus 25% of amount made over $37,650</t>
  </si>
  <si>
    <t>Costs (yearly):</t>
  </si>
  <si>
    <t>Tax Calculations (with my income of $50,000)</t>
  </si>
  <si>
    <t>+</t>
  </si>
  <si>
    <t>Total Taxes Owed</t>
  </si>
  <si>
    <t>Cost (monthly)</t>
  </si>
  <si>
    <t xml:space="preserve">Groceries </t>
  </si>
  <si>
    <t xml:space="preserve">Rent Insurance </t>
  </si>
  <si>
    <t>Gym/ Exercise Classes</t>
  </si>
  <si>
    <t>Music/Spotify</t>
  </si>
  <si>
    <t xml:space="preserve">   Sporting /Concerts</t>
  </si>
  <si>
    <t xml:space="preserve">   Music- Spotify</t>
  </si>
  <si>
    <t>Sporting Events/Concerts</t>
  </si>
  <si>
    <t>Groceries - cash</t>
  </si>
  <si>
    <t>Purchased Monthly metrocard- DC</t>
  </si>
  <si>
    <t>index</t>
  </si>
  <si>
    <t>DC- Debit Card</t>
  </si>
  <si>
    <t xml:space="preserve"> Savings</t>
  </si>
  <si>
    <t>Pick up Dry Cleaning</t>
  </si>
  <si>
    <t>TOTAL</t>
  </si>
  <si>
    <t xml:space="preserve">   Miscellaneous</t>
  </si>
  <si>
    <t>Duane Reade- Birthday Card</t>
  </si>
  <si>
    <t>School Giving Fund (only in Dec)</t>
  </si>
  <si>
    <t xml:space="preserve">Spotify Monthly Reccurrence </t>
  </si>
  <si>
    <t>Savings</t>
  </si>
  <si>
    <t>Retirement</t>
  </si>
  <si>
    <t>Duane Reade- Shampoo&amp; toothpaste</t>
  </si>
  <si>
    <t>Pick up Dry Cleaning- CC</t>
  </si>
  <si>
    <t xml:space="preserve">   Secured Credit Card</t>
  </si>
  <si>
    <t>CC- Secured Credit Card</t>
  </si>
  <si>
    <t>Internet/Cable Bill</t>
  </si>
  <si>
    <t>Cable/Internet</t>
  </si>
  <si>
    <t>Seamless- Take out</t>
  </si>
  <si>
    <t>Savings Deposit- cash</t>
  </si>
  <si>
    <t>Phone Bill Paid</t>
  </si>
  <si>
    <t>Lunch at work</t>
  </si>
  <si>
    <t>Dining/Take Out</t>
  </si>
  <si>
    <t>Dining/Take out</t>
  </si>
  <si>
    <t>Greyhound bus ticket</t>
  </si>
  <si>
    <t>Bottle of Wine</t>
  </si>
  <si>
    <t>Shopping</t>
  </si>
  <si>
    <t>Utilities paid</t>
  </si>
  <si>
    <t>Out to dinner</t>
  </si>
  <si>
    <t>Drinks</t>
  </si>
  <si>
    <t>Renters Insurance</t>
  </si>
  <si>
    <t>Rent Insurance</t>
  </si>
  <si>
    <t>groceries cost</t>
  </si>
  <si>
    <t>dry cleaning/laundry cost</t>
  </si>
  <si>
    <t>dining/take out cost</t>
  </si>
  <si>
    <t>Federal Taxes</t>
  </si>
  <si>
    <t>State Taxes</t>
  </si>
  <si>
    <t>Retirement Deposit</t>
  </si>
  <si>
    <t>Laundy</t>
  </si>
  <si>
    <t>Duane Reade- face wash, lotion</t>
  </si>
  <si>
    <t>Rent Due</t>
  </si>
  <si>
    <t>Mortgage/ Rent</t>
  </si>
  <si>
    <t>Savings Deposit</t>
  </si>
  <si>
    <t>alcohol cost</t>
  </si>
  <si>
    <t xml:space="preserve">music/spotify </t>
  </si>
  <si>
    <t>gifts costs</t>
  </si>
  <si>
    <t>Birthday Present</t>
  </si>
  <si>
    <t>gifts</t>
  </si>
  <si>
    <t>toiletries</t>
  </si>
  <si>
    <t>Class pass recurring charge</t>
  </si>
  <si>
    <t>savings</t>
  </si>
  <si>
    <t>clothing</t>
  </si>
  <si>
    <t xml:space="preserve">misc.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</si>
</sst>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164" formatCode="&quot;$&quot;#,##0.00"/>
    <numFmt numFmtId="166" formatCode="_(&quot;$&quot;* #,##0.0_);_(&quot;$&quot;* \(#,##0.0\);_(&quot;$&quot;* &quot;-&quot;??_);_(@_)"/>
    <numFmt numFmtId="167" formatCode="_(&quot;$&quot;* #,##0_);_(&quot;$&quot;* \(#,##0\);_(&quot;$&quot;* &quot;-&quot;??_);_(@_)"/>
    <numFmt numFmtId="169" formatCode="&quot;$&quot;#,##0"/>
  </numFmts>
  <fonts count="15" x14ac:knownFonts="1">
    <font>
      <sz val="12"/>
      <color indexed="63"/>
      <name val="Calibri"/>
      <scheme val="minor"/>
    </font>
    <font>
      <b/>
      <sz val="15"/>
      <color theme="1" tint="0.24994659260841701"/>
      <name val="Calibri"/>
      <family val="2"/>
      <scheme val="minor"/>
    </font>
    <font>
      <sz val="8"/>
      <name val="Calibri"/>
      <family val="2"/>
      <scheme val="minor"/>
    </font>
    <font>
      <b/>
      <sz val="9"/>
      <color indexed="81"/>
      <name val="Geneva"/>
    </font>
    <font>
      <u/>
      <sz val="11"/>
      <color theme="10"/>
      <name val="Calibri"/>
      <family val="2"/>
      <scheme val="minor"/>
    </font>
    <font>
      <u/>
      <sz val="11"/>
      <color theme="11"/>
      <name val="Calibri"/>
      <family val="2"/>
      <scheme val="minor"/>
    </font>
    <font>
      <u/>
      <sz val="12"/>
      <color theme="10"/>
      <name val="Calibri"/>
      <scheme val="minor"/>
    </font>
    <font>
      <u/>
      <sz val="12"/>
      <color theme="11"/>
      <name val="Calibri"/>
      <scheme val="minor"/>
    </font>
    <font>
      <b/>
      <sz val="12"/>
      <color indexed="63"/>
      <name val="Calibri"/>
      <scheme val="minor"/>
    </font>
    <font>
      <b/>
      <sz val="20"/>
      <color theme="1" tint="0.24994659260841701"/>
      <name val="Calibri"/>
      <scheme val="minor"/>
    </font>
    <font>
      <sz val="12"/>
      <color indexed="63"/>
      <name val="Calibri"/>
      <scheme val="minor"/>
    </font>
    <font>
      <sz val="9"/>
      <color indexed="81"/>
      <name val="Calibri"/>
    </font>
    <font>
      <b/>
      <sz val="9"/>
      <color indexed="81"/>
      <name val="Calibri"/>
    </font>
    <font>
      <sz val="12"/>
      <color rgb="FF31869B"/>
      <name val="Calibri"/>
      <scheme val="minor"/>
    </font>
    <font>
      <i/>
      <sz val="12"/>
      <color indexed="63"/>
      <name val="Calibri"/>
      <scheme val="minor"/>
    </font>
  </fonts>
  <fills count="3">
    <fill>
      <patternFill patternType="none"/>
    </fill>
    <fill>
      <patternFill patternType="gray125"/>
    </fill>
    <fill>
      <patternFill patternType="solid">
        <fgColor theme="6"/>
        <bgColor indexed="64"/>
      </patternFill>
    </fill>
  </fills>
  <borders count="14">
    <border>
      <left/>
      <right/>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s>
  <cellStyleXfs count="32">
    <xf numFmtId="0" fontId="0" fillId="0" borderId="0"/>
    <xf numFmtId="0" fontId="1" fillId="0" borderId="1" applyNumberFormat="0" applyFill="0" applyProtection="0">
      <alignment horizontal="left"/>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66">
    <xf numFmtId="0" fontId="0" fillId="0" borderId="0" xfId="0"/>
    <xf numFmtId="0" fontId="0" fillId="0" borderId="0" xfId="0" applyAlignment="1">
      <alignment horizontal="left"/>
    </xf>
    <xf numFmtId="0" fontId="0" fillId="0" borderId="0" xfId="0" applyBorder="1"/>
    <xf numFmtId="0" fontId="1" fillId="0" borderId="1" xfId="1">
      <alignment horizontal="left"/>
    </xf>
    <xf numFmtId="0" fontId="1" fillId="0" borderId="1" xfId="1" applyAlignment="1">
      <alignment horizontal="center" vertical="center"/>
    </xf>
    <xf numFmtId="0" fontId="1" fillId="0" borderId="1" xfId="1" applyAlignment="1">
      <alignment vertical="center" wrapText="1"/>
    </xf>
    <xf numFmtId="0" fontId="0" fillId="0" borderId="2" xfId="0" applyBorder="1"/>
    <xf numFmtId="0" fontId="0" fillId="0" borderId="3" xfId="0" applyBorder="1" applyAlignment="1"/>
    <xf numFmtId="0" fontId="0" fillId="0" borderId="3" xfId="0" applyBorder="1"/>
    <xf numFmtId="0" fontId="0" fillId="0" borderId="4" xfId="0" applyBorder="1"/>
    <xf numFmtId="0" fontId="0" fillId="0" borderId="5" xfId="0" applyBorder="1"/>
    <xf numFmtId="0" fontId="0" fillId="0" borderId="6" xfId="0" applyBorder="1"/>
    <xf numFmtId="6" fontId="0" fillId="0" borderId="0" xfId="0" applyNumberFormat="1" applyBorder="1"/>
    <xf numFmtId="0" fontId="0" fillId="0" borderId="7" xfId="0" applyBorder="1"/>
    <xf numFmtId="6" fontId="0" fillId="0" borderId="1" xfId="0" applyNumberFormat="1" applyBorder="1"/>
    <xf numFmtId="0" fontId="0" fillId="0" borderId="1" xfId="0" applyBorder="1"/>
    <xf numFmtId="0" fontId="0" fillId="0" borderId="8" xfId="0" applyBorder="1"/>
    <xf numFmtId="0" fontId="0" fillId="0" borderId="0" xfId="0" applyAlignment="1">
      <alignment wrapText="1"/>
    </xf>
    <xf numFmtId="6" fontId="0" fillId="0" borderId="0" xfId="0" applyNumberFormat="1" applyAlignment="1">
      <alignment wrapText="1"/>
    </xf>
    <xf numFmtId="0" fontId="1" fillId="0" borderId="0" xfId="1" applyBorder="1" applyAlignment="1">
      <alignment vertical="center" wrapText="1"/>
    </xf>
    <xf numFmtId="6" fontId="0" fillId="0" borderId="0" xfId="0" applyNumberFormat="1" applyFont="1" applyBorder="1"/>
    <xf numFmtId="6" fontId="8" fillId="0" borderId="0" xfId="0" applyNumberFormat="1" applyFont="1" applyBorder="1"/>
    <xf numFmtId="0" fontId="9" fillId="0" borderId="1" xfId="1" applyFont="1" applyAlignment="1">
      <alignment horizontal="left" vertical="center"/>
    </xf>
    <xf numFmtId="0" fontId="0" fillId="0" borderId="0" xfId="0" applyAlignment="1">
      <alignment horizontal="left" indent="1"/>
    </xf>
    <xf numFmtId="0" fontId="0" fillId="0" borderId="0" xfId="0" applyNumberFormat="1"/>
    <xf numFmtId="0" fontId="8" fillId="0" borderId="0" xfId="0" applyFont="1"/>
    <xf numFmtId="0" fontId="8" fillId="0" borderId="0" xfId="0" applyFont="1" applyAlignment="1">
      <alignment horizontal="left"/>
    </xf>
    <xf numFmtId="0" fontId="8" fillId="0" borderId="9" xfId="0" applyFont="1" applyBorder="1"/>
    <xf numFmtId="44" fontId="8" fillId="0" borderId="10" xfId="0" applyNumberFormat="1" applyFont="1" applyBorder="1"/>
    <xf numFmtId="166" fontId="8" fillId="0" borderId="10" xfId="0" applyNumberFormat="1" applyFont="1" applyBorder="1"/>
    <xf numFmtId="167" fontId="8" fillId="0" borderId="10" xfId="0" applyNumberFormat="1" applyFont="1" applyBorder="1"/>
    <xf numFmtId="167" fontId="0" fillId="0" borderId="10" xfId="0" applyNumberFormat="1" applyBorder="1"/>
    <xf numFmtId="167" fontId="8" fillId="0" borderId="10" xfId="0" applyNumberFormat="1" applyFont="1" applyBorder="1" applyAlignment="1">
      <alignment horizontal="left"/>
    </xf>
    <xf numFmtId="167" fontId="0" fillId="0" borderId="10" xfId="0" applyNumberFormat="1" applyBorder="1" applyAlignment="1">
      <alignment horizontal="left" indent="1"/>
    </xf>
    <xf numFmtId="167" fontId="0" fillId="0" borderId="10" xfId="0" applyNumberFormat="1" applyFont="1" applyBorder="1"/>
    <xf numFmtId="0" fontId="0" fillId="0" borderId="12" xfId="0" applyBorder="1"/>
    <xf numFmtId="10" fontId="8" fillId="0" borderId="10" xfId="0" applyNumberFormat="1" applyFont="1" applyBorder="1"/>
    <xf numFmtId="10" fontId="0" fillId="0" borderId="10" xfId="0" applyNumberFormat="1" applyBorder="1"/>
    <xf numFmtId="10" fontId="0" fillId="0" borderId="10" xfId="0" applyNumberFormat="1" applyFont="1" applyBorder="1"/>
    <xf numFmtId="10" fontId="8" fillId="0" borderId="11" xfId="0" applyNumberFormat="1" applyFont="1" applyBorder="1"/>
    <xf numFmtId="0" fontId="8" fillId="0" borderId="12" xfId="0" applyFont="1" applyBorder="1"/>
    <xf numFmtId="0" fontId="0" fillId="0" borderId="12" xfId="0" applyFont="1" applyBorder="1"/>
    <xf numFmtId="9" fontId="8" fillId="0" borderId="10" xfId="13" applyFont="1" applyBorder="1"/>
    <xf numFmtId="0" fontId="8" fillId="2" borderId="0" xfId="0" applyFont="1" applyFill="1"/>
    <xf numFmtId="14" fontId="0" fillId="0" borderId="0" xfId="0" applyNumberFormat="1"/>
    <xf numFmtId="44" fontId="0" fillId="0" borderId="0" xfId="0" applyNumberFormat="1"/>
    <xf numFmtId="164" fontId="0" fillId="0" borderId="0" xfId="0" applyNumberFormat="1" applyAlignment="1">
      <alignment wrapText="1"/>
    </xf>
    <xf numFmtId="164" fontId="0" fillId="0" borderId="0" xfId="0" applyNumberFormat="1"/>
    <xf numFmtId="164" fontId="8" fillId="0" borderId="0" xfId="0" applyNumberFormat="1" applyFont="1"/>
    <xf numFmtId="166" fontId="0" fillId="0" borderId="10" xfId="0" applyNumberFormat="1" applyBorder="1" applyAlignment="1">
      <alignment horizontal="right"/>
    </xf>
    <xf numFmtId="167" fontId="0" fillId="0" borderId="10" xfId="0" applyNumberFormat="1" applyBorder="1" applyAlignment="1">
      <alignment horizontal="center"/>
    </xf>
    <xf numFmtId="8" fontId="0" fillId="0" borderId="0" xfId="0" applyNumberFormat="1"/>
    <xf numFmtId="0" fontId="0" fillId="0" borderId="0" xfId="0" applyAlignment="1">
      <alignment horizontal="right"/>
    </xf>
    <xf numFmtId="8" fontId="0" fillId="0" borderId="13" xfId="0" applyNumberFormat="1" applyBorder="1"/>
    <xf numFmtId="44" fontId="8" fillId="0" borderId="0" xfId="0" applyNumberFormat="1" applyFont="1"/>
    <xf numFmtId="0" fontId="0" fillId="0" borderId="0" xfId="0" applyBorder="1" applyAlignment="1">
      <alignment wrapText="1"/>
    </xf>
    <xf numFmtId="6" fontId="0" fillId="0" borderId="0" xfId="0" applyNumberFormat="1" applyBorder="1" applyAlignment="1">
      <alignment wrapText="1"/>
    </xf>
    <xf numFmtId="167" fontId="13" fillId="0" borderId="10" xfId="0" applyNumberFormat="1" applyFont="1" applyBorder="1" applyAlignment="1">
      <alignment horizontal="left" indent="1"/>
    </xf>
    <xf numFmtId="44" fontId="13" fillId="0" borderId="10" xfId="0" applyNumberFormat="1" applyFont="1" applyBorder="1" applyAlignment="1">
      <alignment horizontal="left" indent="1"/>
    </xf>
    <xf numFmtId="0" fontId="14" fillId="0" borderId="0" xfId="0" applyFont="1"/>
    <xf numFmtId="14" fontId="14" fillId="0" borderId="0" xfId="0" applyNumberFormat="1" applyFont="1"/>
    <xf numFmtId="164" fontId="14" fillId="0" borderId="0" xfId="0" applyNumberFormat="1" applyFont="1"/>
    <xf numFmtId="169" fontId="0" fillId="0" borderId="0" xfId="12" applyNumberFormat="1" applyFont="1" applyAlignment="1">
      <alignment wrapText="1"/>
    </xf>
    <xf numFmtId="6" fontId="0" fillId="0" borderId="0" xfId="0" applyNumberFormat="1" applyAlignment="1">
      <alignment horizontal="right" wrapText="1"/>
    </xf>
    <xf numFmtId="164" fontId="0" fillId="0" borderId="0" xfId="0" applyNumberFormat="1" applyAlignment="1">
      <alignment horizontal="right"/>
    </xf>
    <xf numFmtId="44" fontId="8" fillId="0" borderId="11" xfId="0" applyNumberFormat="1" applyFont="1" applyBorder="1"/>
  </cellXfs>
  <cellStyles count="32">
    <cellStyle name="Currency" xfId="12"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Heading 1" xfId="1" builtinId="16" customBuiltin="1"/>
    <cellStyle name="Hyperlink" xfId="2" builtinId="8" hidden="1"/>
    <cellStyle name="Hyperlink" xfId="4" builtinId="8" hidden="1"/>
    <cellStyle name="Hyperlink" xfId="6" builtinId="8" hidden="1"/>
    <cellStyle name="Hyperlink" xfId="8" builtinId="8" hidden="1"/>
    <cellStyle name="Hyperlink" xfId="10"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Normal" xfId="0" builtinId="0" customBuiltin="1"/>
    <cellStyle name="Percent" xfId="13" builtinId="5"/>
  </cellStyles>
  <dxfs count="32">
    <dxf>
      <numFmt numFmtId="14" formatCode="0.00%"/>
      <border diagonalUp="0" diagonalDown="0" outline="0">
        <left style="thin">
          <color auto="1"/>
        </left>
        <right style="thin">
          <color auto="1"/>
        </right>
        <top/>
        <bottom/>
      </border>
    </dxf>
    <dxf>
      <numFmt numFmtId="167" formatCode="_(&quot;$&quot;* #,##0_);_(&quot;$&quot;* \(#,##0\);_(&quot;$&quot;* &quot;-&quot;??_);_(@_)"/>
      <border diagonalUp="0" diagonalDown="0" outline="0">
        <left style="thin">
          <color auto="1"/>
        </left>
        <right style="thin">
          <color auto="1"/>
        </right>
        <top/>
        <bottom/>
      </border>
    </dxf>
    <dxf>
      <numFmt numFmtId="167" formatCode="_(&quot;$&quot;* #,##0_);_(&quot;$&quot;* \(#,##0\);_(&quot;$&quot;* &quot;-&quot;??_);_(@_)"/>
      <border diagonalUp="0" diagonalDown="0" outline="0">
        <left style="thin">
          <color auto="1"/>
        </left>
        <right style="thin">
          <color auto="1"/>
        </right>
        <top/>
        <bottom/>
      </border>
    </dxf>
    <dxf>
      <border outline="0">
        <right style="thin">
          <color auto="1"/>
        </right>
      </border>
    </dxf>
    <dxf>
      <numFmt numFmtId="10" formatCode="&quot;$&quot;#,##0_);[Red]\(&quot;$&quot;#,##0\)"/>
      <alignment horizontal="general" vertical="bottom" textRotation="0" wrapText="1" indent="0" justifyLastLine="0" shrinkToFit="0" readingOrder="0"/>
    </dxf>
    <dxf>
      <numFmt numFmtId="10" formatCode="&quot;$&quot;#,##0_);[Red]\(&quot;$&quot;#,##0\)"/>
      <alignment horizontal="general" vertical="bottom" textRotation="0" wrapText="1" indent="0" justifyLastLine="0" shrinkToFit="0" readingOrder="0"/>
    </dxf>
    <dxf>
      <numFmt numFmtId="10" formatCode="&quot;$&quot;#,##0_);[Red]\(&quot;$&quot;#,##0\)"/>
      <alignment horizontal="general" vertical="bottom" textRotation="0" wrapText="1" indent="0" justifyLastLine="0" shrinkToFit="0" readingOrder="0"/>
    </dxf>
    <dxf>
      <numFmt numFmtId="10" formatCode="&quot;$&quot;#,##0_);[Red]\(&quot;$&quot;#,##0\)"/>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0" formatCode="&quot;$&quot;#,##0_);[Red]\(&quot;$&quot;#,##0\)"/>
    </dxf>
    <dxf>
      <font>
        <b/>
      </font>
    </dxf>
    <dxf>
      <numFmt numFmtId="10" formatCode="&quot;$&quot;#,##0_);[Red]\(&quot;$&quot;#,##0\)"/>
    </dxf>
    <dxf>
      <font>
        <b/>
      </font>
    </dxf>
    <dxf>
      <numFmt numFmtId="10" formatCode="&quot;$&quot;#,##0_);[Red]\(&quot;$&quot;#,##0\)"/>
    </dxf>
    <dxf>
      <numFmt numFmtId="10" formatCode="&quot;$&quot;#,##0_);[Red]\(&quot;$&quot;#,##0\)"/>
    </dxf>
    <dxf>
      <numFmt numFmtId="10" formatCode="&quot;$&quot;#,##0_);[Red]\(&quot;$&quot;#,##0\)"/>
    </dxf>
    <dxf>
      <border>
        <top style="thin">
          <color theme="8" tint="0.79998168889431442"/>
        </top>
        <bottom style="thin">
          <color theme="8" tint="0.79998168889431442"/>
        </bottom>
      </border>
    </dxf>
    <dxf>
      <border>
        <top style="thin">
          <color theme="8" tint="0.79998168889431442"/>
        </top>
        <bottom style="thin">
          <color theme="8" tint="0.79998168889431442"/>
        </bottom>
      </border>
    </dxf>
    <dxf>
      <fill>
        <patternFill patternType="solid">
          <fgColor theme="8" tint="0.79998168889431442"/>
          <bgColor theme="8" tint="0.79998168889431442"/>
        </patternFill>
      </fill>
      <border>
        <bottom style="thin">
          <color theme="8"/>
        </bottom>
      </border>
    </dxf>
    <dxf>
      <font>
        <color theme="0"/>
      </font>
      <fill>
        <patternFill patternType="solid">
          <fgColor theme="8" tint="0.39997558519241921"/>
          <bgColor theme="8" tint="0.39997558519241921"/>
        </patternFill>
      </fill>
      <border>
        <bottom style="thin">
          <color theme="8" tint="0.79998168889431442"/>
        </bottom>
        <horizontal style="thin">
          <color theme="8" tint="0.39997558519241921"/>
        </horizontal>
      </border>
    </dxf>
    <dxf>
      <border>
        <bottom style="thin">
          <color theme="8" tint="0.59999389629810485"/>
        </bottom>
      </border>
    </dxf>
    <dxf>
      <font>
        <b/>
        <color theme="1"/>
      </font>
      <fill>
        <patternFill patternType="solid">
          <fgColor theme="0" tint="-0.14999847407452621"/>
          <bgColor theme="0" tint="-0.14999847407452621"/>
        </patternFill>
      </fill>
    </dxf>
    <dxf>
      <font>
        <b/>
        <color theme="0"/>
      </font>
      <fill>
        <patternFill patternType="solid">
          <fgColor theme="8" tint="0.39994506668294322"/>
          <bgColor theme="8" tint="0.79998168889431442"/>
        </patternFill>
      </fill>
    </dxf>
    <dxf>
      <font>
        <b/>
        <color theme="0"/>
      </font>
    </dxf>
    <dxf>
      <font>
        <color theme="0" tint="-4.9989318521683403E-2"/>
      </font>
      <fill>
        <patternFill>
          <bgColor theme="8" tint="0.39994506668294322"/>
        </patternFill>
      </fill>
      <border>
        <left/>
        <right/>
      </border>
    </dxf>
    <dxf>
      <fill>
        <patternFill patternType="solid">
          <fgColor indexed="64"/>
          <bgColor theme="8"/>
        </patternFill>
      </fill>
      <border>
        <top style="thin">
          <color theme="8" tint="-0.249977111117893"/>
        </top>
        <bottom style="thin">
          <color theme="8" tint="-0.249977111117893"/>
        </bottom>
        <horizontal style="thin">
          <color theme="8" tint="-0.249977111117893"/>
        </horizontal>
      </border>
    </dxf>
    <dxf>
      <font>
        <b/>
        <i val="0"/>
        <color theme="1" tint="0.24994659260841701"/>
      </font>
      <border>
        <top style="double">
          <color theme="8" tint="-0.249977111117893"/>
        </top>
      </border>
    </dxf>
    <dxf>
      <font>
        <color theme="0"/>
      </font>
      <fill>
        <patternFill patternType="solid">
          <fgColor theme="8" tint="-0.249977111117893"/>
          <bgColor theme="8" tint="-0.249977111117893"/>
        </patternFill>
      </fill>
      <border>
        <horizontal style="thin">
          <color theme="8" tint="-0.249977111117893"/>
        </horizontal>
      </border>
    </dxf>
    <dxf>
      <font>
        <color theme="1"/>
      </font>
      <border>
        <horizontal style="thin">
          <color theme="8" tint="0.79998168889431442"/>
        </horizontal>
      </border>
    </dxf>
  </dxfs>
  <tableStyles count="1" defaultTableStyle="TableStyleMedium2" defaultPivotStyle="PivotStyleLight16">
    <tableStyle name="BudgetReportPivot" table="0" count="13">
      <tableStyleElement type="wholeTable" dxfId="31"/>
      <tableStyleElement type="headerRow" dxfId="30"/>
      <tableStyleElement type="totalRow" dxfId="29"/>
      <tableStyleElement type="firstRowStripe" dxfId="28"/>
      <tableStyleElement type="firstColumnStripe" dxfId="27"/>
      <tableStyleElement type="firstHeaderCell" dxfId="26"/>
      <tableStyleElement type="firstSubtotalRow" dxfId="25"/>
      <tableStyleElement type="secondSubtotalRow" dxfId="24"/>
      <tableStyleElement type="firstColumnSubheading" dxfId="23"/>
      <tableStyleElement type="firstRowSubheading" dxfId="22"/>
      <tableStyleElement type="secondRowSubheading" dxfId="21"/>
      <tableStyleElement type="pageFieldLabels" dxfId="20"/>
      <tableStyleElement type="pageFieldValues" dxfId="1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pieChart>
        <c:varyColors val="1"/>
        <c:ser>
          <c:idx val="2"/>
          <c:order val="0"/>
          <c:tx>
            <c:strRef>
              <c:f>'Budget Report'!$B$23:$B$55</c:f>
              <c:strCache>
                <c:ptCount val="1"/>
                <c:pt idx="0">
                  <c:v>Food/Drink     Groceries     Dining out/Take out     Alcohol  Transportation     Subway     Taxis/Uber Housing Mortgage or Rent Cable/Satellite/Internet     Utilities Insurance     Home/Rent Personal Care    Toiletries    Dry Cleaning/Laundry    Gym/Exercise Classes</c:v>
                </c:pt>
              </c:strCache>
            </c:strRef>
          </c:tx>
          <c:dLbls>
            <c:delete val="1"/>
          </c:dLbls>
          <c:cat>
            <c:strRef>
              <c:f>'Budget Report'!$B$22:$B$56</c:f>
              <c:strCache>
                <c:ptCount val="12"/>
                <c:pt idx="0">
                  <c:v>Budget Categories </c:v>
                </c:pt>
                <c:pt idx="1">
                  <c:v>Food/Drink</c:v>
                </c:pt>
                <c:pt idx="2">
                  <c:v>Transportation</c:v>
                </c:pt>
                <c:pt idx="3">
                  <c:v>Housing</c:v>
                </c:pt>
                <c:pt idx="4">
                  <c:v>Insurance</c:v>
                </c:pt>
                <c:pt idx="5">
                  <c:v>Personal Care</c:v>
                </c:pt>
                <c:pt idx="6">
                  <c:v>Entertainment</c:v>
                </c:pt>
                <c:pt idx="7">
                  <c:v>Splurges</c:v>
                </c:pt>
                <c:pt idx="8">
                  <c:v>Gifts and Charity</c:v>
                </c:pt>
                <c:pt idx="9">
                  <c:v>Loans</c:v>
                </c:pt>
                <c:pt idx="10">
                  <c:v>Taxes</c:v>
                </c:pt>
                <c:pt idx="11">
                  <c:v>Savings/Investment</c:v>
                </c:pt>
              </c:strCache>
            </c:strRef>
          </c:cat>
          <c:val>
            <c:numRef>
              <c:f>'Budget Report'!$E$23:$E$56</c:f>
              <c:numCache>
                <c:formatCode>0.00%</c:formatCode>
                <c:ptCount val="11"/>
                <c:pt idx="0">
                  <c:v>0.0611041264704052</c:v>
                </c:pt>
                <c:pt idx="1">
                  <c:v>0.0290035476442397</c:v>
                </c:pt>
                <c:pt idx="2">
                  <c:v>0.453973983942242</c:v>
                </c:pt>
                <c:pt idx="3">
                  <c:v>0.00298748988610195</c:v>
                </c:pt>
                <c:pt idx="4">
                  <c:v>0.0238102943922325</c:v>
                </c:pt>
                <c:pt idx="5">
                  <c:v>0.0201630671562831</c:v>
                </c:pt>
                <c:pt idx="6">
                  <c:v>0.0169291093545777</c:v>
                </c:pt>
                <c:pt idx="7">
                  <c:v>0.00746872471525487</c:v>
                </c:pt>
                <c:pt idx="8">
                  <c:v>0.0</c:v>
                </c:pt>
                <c:pt idx="9">
                  <c:v>0.238506255056949</c:v>
                </c:pt>
                <c:pt idx="10">
                  <c:v>0.146053401381714</c:v>
                </c:pt>
              </c:numCache>
            </c:numRef>
          </c:val>
        </c:ser>
        <c:dLbls>
          <c:showLegendKey val="0"/>
          <c:showVal val="0"/>
          <c:showCatName val="1"/>
          <c:showSerName val="0"/>
          <c:showPercent val="1"/>
          <c:showBubbleSize val="0"/>
          <c:showLeaderLines val="1"/>
        </c:dLbls>
        <c:firstSliceAng val="0"/>
      </c:pieChart>
    </c:plotArea>
    <c:legend>
      <c:legendPos val="r"/>
      <c:layout/>
      <c:overlay val="0"/>
      <c:txPr>
        <a:bodyPr/>
        <a:lstStyle/>
        <a:p>
          <a:pPr rtl="0">
            <a:defRPr sz="1200"/>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539750</xdr:colOff>
      <xdr:row>19</xdr:row>
      <xdr:rowOff>0</xdr:rowOff>
    </xdr:from>
    <xdr:to>
      <xdr:col>10</xdr:col>
      <xdr:colOff>177800</xdr:colOff>
      <xdr:row>60</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3" name="Table3" displayName="Table3" ref="B3:C6" totalsRowShown="0">
  <autoFilter ref="B3:C6"/>
  <tableColumns count="2">
    <tableColumn id="1" name="Projected Monthly Income"/>
    <tableColumn id="2" name=" " dataDxfId="18"/>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B8:C11" totalsRowShown="0">
  <autoFilter ref="B8:C11"/>
  <tableColumns count="2">
    <tableColumn id="1" name="Actual Monthly Income"/>
    <tableColumn id="2" name=" " dataDxfId="17"/>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B13:C16" totalsRowShown="0">
  <autoFilter ref="B13:C16"/>
  <tableColumns count="2">
    <tableColumn id="1" name="Balance (income - expenses)"/>
    <tableColumn id="2" name=" " dataDxfId="16"/>
  </tableColumns>
  <tableStyleInfo name="TableStyleMedium2" showFirstColumn="0" showLastColumn="0" showRowStripes="1" showColumnStripes="0"/>
</table>
</file>

<file path=xl/tables/table4.xml><?xml version="1.0" encoding="utf-8"?>
<table xmlns="http://schemas.openxmlformats.org/spreadsheetml/2006/main" id="6" name="Table6" displayName="Table6" ref="E3:E4" totalsRowShown="0" dataDxfId="15">
  <autoFilter ref="E3:E4"/>
  <tableColumns count="1">
    <tableColumn id="1" name="Projected Monthly Expenses" dataDxfId="14">
      <calculatedColumnFormula>SUM(BudgetDetails[Projected Cost])</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7" name="Table7" displayName="Table7" ref="E8:E9" totalsRowShown="0" dataDxfId="13">
  <autoFilter ref="E8:E9"/>
  <tableColumns count="1">
    <tableColumn id="1" name="Actual Monthly Expenses" dataDxfId="12">
      <calculatedColumnFormula>SUM(BudgetDetails[Actual Cost])</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9" name="Table9" displayName="Table9" ref="B22:E59" totalsRowShown="0">
  <autoFilter ref="B22:E59"/>
  <tableColumns count="4">
    <tableColumn id="1" name="Budget Categories " dataDxfId="3"/>
    <tableColumn id="2" name="Max $ Alloted" dataDxfId="2"/>
    <tableColumn id="3" name="Total Cost" dataDxfId="1"/>
    <tableColumn id="4" name="% of expenses" dataDxfId="0"/>
  </tableColumns>
  <tableStyleInfo name="TableStyleLight6" showFirstColumn="0" showLastColumn="0" showRowStripes="1" showColumnStripes="0"/>
</table>
</file>

<file path=xl/tables/table7.xml><?xml version="1.0" encoding="utf-8"?>
<table xmlns="http://schemas.openxmlformats.org/spreadsheetml/2006/main" id="1" name="BudgetDetails" displayName="BudgetDetails" ref="A1:F26" totalsRowShown="0" headerRowDxfId="11" dataDxfId="10">
  <autoFilter ref="A1:F26"/>
  <sortState ref="A2:J26">
    <sortCondition ref="B1:B26"/>
  </sortState>
  <tableColumns count="6">
    <tableColumn id="2" name="Description" dataDxfId="9"/>
    <tableColumn id="1" name="Category" dataDxfId="8"/>
    <tableColumn id="3" name="Projected Cost" dataDxfId="7"/>
    <tableColumn id="4" name="Actual Cost" dataDxfId="6"/>
    <tableColumn id="5" name="Difference" dataDxfId="5">
      <calculatedColumnFormula>BudgetDetails[[#This Row],[Projected Cost]]-BudgetDetails[[#This Row],[Actual Cost]]</calculatedColumnFormula>
    </tableColumn>
    <tableColumn id="6" name="Actual Cost Ranking" dataDxfId="4">
      <calculatedColumnFormula>BudgetDetails[[#This Row],[Actual Cost]]</calculatedColumnFormula>
    </tableColumn>
  </tableColumns>
  <tableStyleInfo name="TableStyleMedium2" showFirstColumn="0" showLastColumn="0" showRowStripes="1" showColumnStripes="0"/>
</table>
</file>

<file path=xl/tables/table8.xml><?xml version="1.0" encoding="utf-8"?>
<table xmlns="http://schemas.openxmlformats.org/spreadsheetml/2006/main" id="2" name="BudgetCategoryLookup" displayName="BudgetCategoryLookup" ref="A1:A13" totalsRowShown="0">
  <autoFilter ref="A1:A13"/>
  <sortState ref="A2:A14">
    <sortCondition ref="A1:A14"/>
  </sortState>
  <tableColumns count="1">
    <tableColumn id="1" name="Budget Category Lookup"/>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4" Type="http://schemas.openxmlformats.org/officeDocument/2006/relationships/table" Target="../tables/table2.xml"/><Relationship Id="rId5" Type="http://schemas.openxmlformats.org/officeDocument/2006/relationships/table" Target="../tables/table3.xml"/><Relationship Id="rId6" Type="http://schemas.openxmlformats.org/officeDocument/2006/relationships/table" Target="../tables/table4.xml"/><Relationship Id="rId7" Type="http://schemas.openxmlformats.org/officeDocument/2006/relationships/table" Target="../tables/table5.xml"/><Relationship Id="rId8" Type="http://schemas.openxmlformats.org/officeDocument/2006/relationships/table" Target="../tables/table6.xml"/><Relationship Id="rId9"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7.x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table" Target="../tables/table8.xml"/><Relationship Id="rId3"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pageSetUpPr fitToPage="1"/>
  </sheetPr>
  <dimension ref="A1:I60"/>
  <sheetViews>
    <sheetView showGridLines="0" tabSelected="1" workbookViewId="0">
      <selection activeCell="K16" sqref="K16"/>
    </sheetView>
  </sheetViews>
  <sheetFormatPr baseColWidth="10" defaultColWidth="8.83203125" defaultRowHeight="15" outlineLevelRow="1" x14ac:dyDescent="0"/>
  <cols>
    <col min="1" max="1" width="1.6640625" customWidth="1"/>
    <col min="2" max="2" width="33.33203125" customWidth="1"/>
    <col min="3" max="3" width="17" customWidth="1"/>
    <col min="4" max="4" width="13.33203125" customWidth="1"/>
    <col min="5" max="5" width="32.5" customWidth="1"/>
    <col min="6" max="6" width="1.6640625" customWidth="1"/>
    <col min="7" max="7" width="13.33203125" customWidth="1"/>
    <col min="8" max="8" width="17.1640625" customWidth="1"/>
    <col min="9" max="10" width="20.6640625" customWidth="1"/>
  </cols>
  <sheetData>
    <row r="1" spans="1:7" ht="35.25" customHeight="1" thickBot="1">
      <c r="A1" s="22" t="s">
        <v>31</v>
      </c>
      <c r="B1" s="4"/>
      <c r="C1" s="4"/>
      <c r="D1" s="4"/>
      <c r="E1" s="5"/>
    </row>
    <row r="2" spans="1:7" ht="9" customHeight="1" thickTop="1">
      <c r="A2" s="6"/>
      <c r="B2" s="8"/>
      <c r="C2" s="7"/>
      <c r="D2" s="8"/>
      <c r="E2" s="8"/>
      <c r="F2" s="9"/>
    </row>
    <row r="3" spans="1:7">
      <c r="A3" s="10"/>
      <c r="B3" s="2" t="s">
        <v>22</v>
      </c>
      <c r="C3" s="2" t="s">
        <v>27</v>
      </c>
      <c r="D3" s="2"/>
      <c r="E3" s="2" t="s">
        <v>24</v>
      </c>
      <c r="F3" s="11"/>
    </row>
    <row r="4" spans="1:7" ht="15" customHeight="1">
      <c r="A4" s="10"/>
      <c r="B4" s="2" t="s">
        <v>19</v>
      </c>
      <c r="C4" s="20">
        <v>4166</v>
      </c>
      <c r="D4" s="2"/>
      <c r="E4" s="21">
        <f>SUM(BudgetDetails[Projected Cost])</f>
        <v>4170.68</v>
      </c>
      <c r="F4" s="11"/>
    </row>
    <row r="5" spans="1:7">
      <c r="A5" s="10"/>
      <c r="B5" s="2" t="s">
        <v>20</v>
      </c>
      <c r="C5" s="20">
        <v>500</v>
      </c>
      <c r="D5" s="2"/>
      <c r="E5" s="2"/>
      <c r="F5" s="11"/>
    </row>
    <row r="6" spans="1:7" ht="15" customHeight="1">
      <c r="A6" s="10"/>
      <c r="B6" s="2" t="s">
        <v>21</v>
      </c>
      <c r="C6" s="21">
        <f>SUM(C4:C5)</f>
        <v>4666</v>
      </c>
      <c r="D6" s="2"/>
      <c r="E6" s="2"/>
      <c r="F6" s="11"/>
    </row>
    <row r="7" spans="1:7" ht="15" customHeight="1">
      <c r="A7" s="10"/>
      <c r="B7" s="2"/>
      <c r="C7" s="2"/>
      <c r="D7" s="12"/>
      <c r="E7" s="2"/>
      <c r="F7" s="11"/>
    </row>
    <row r="8" spans="1:7" ht="15" customHeight="1">
      <c r="A8" s="10"/>
      <c r="B8" s="2" t="s">
        <v>26</v>
      </c>
      <c r="C8" s="2" t="s">
        <v>27</v>
      </c>
      <c r="D8" s="12"/>
      <c r="E8" s="2" t="s">
        <v>25</v>
      </c>
      <c r="F8" s="11"/>
    </row>
    <row r="9" spans="1:7" ht="15" customHeight="1">
      <c r="A9" s="10"/>
      <c r="B9" s="2" t="s">
        <v>19</v>
      </c>
      <c r="C9" s="20">
        <v>4166</v>
      </c>
      <c r="D9" s="2"/>
      <c r="E9" s="21">
        <f>SUM(BudgetDetails[Actual Cost])</f>
        <v>4016.4799999999996</v>
      </c>
      <c r="F9" s="11"/>
    </row>
    <row r="10" spans="1:7">
      <c r="A10" s="10"/>
      <c r="B10" s="2" t="s">
        <v>20</v>
      </c>
      <c r="C10" s="20">
        <v>250</v>
      </c>
      <c r="D10" s="2"/>
      <c r="E10" s="2"/>
      <c r="F10" s="11"/>
    </row>
    <row r="11" spans="1:7" ht="15" customHeight="1">
      <c r="A11" s="10"/>
      <c r="B11" s="2" t="s">
        <v>21</v>
      </c>
      <c r="C11" s="21">
        <f>SUM(C9:C10)</f>
        <v>4416</v>
      </c>
      <c r="D11" s="2"/>
      <c r="E11" s="2"/>
      <c r="F11" s="11"/>
    </row>
    <row r="12" spans="1:7" ht="15" customHeight="1">
      <c r="A12" s="10"/>
      <c r="B12" s="2"/>
      <c r="C12" s="12"/>
      <c r="D12" s="2"/>
      <c r="E12" s="2"/>
      <c r="F12" s="11"/>
    </row>
    <row r="13" spans="1:7" ht="15" customHeight="1">
      <c r="A13" s="10"/>
      <c r="B13" s="2" t="s">
        <v>30</v>
      </c>
      <c r="C13" s="2" t="s">
        <v>27</v>
      </c>
      <c r="D13" s="12"/>
      <c r="E13" s="2"/>
      <c r="F13" s="11"/>
    </row>
    <row r="14" spans="1:7">
      <c r="A14" s="10"/>
      <c r="B14" s="2" t="s">
        <v>28</v>
      </c>
      <c r="C14" s="21">
        <f>C6-SUM(BudgetDetails[Projected Cost])</f>
        <v>495.31999999999971</v>
      </c>
      <c r="D14" s="2"/>
      <c r="E14" s="2"/>
      <c r="F14" s="11"/>
    </row>
    <row r="15" spans="1:7">
      <c r="A15" s="10"/>
      <c r="B15" s="2" t="s">
        <v>29</v>
      </c>
      <c r="C15" s="21">
        <f>C11-SUM(BudgetDetails[Actual Cost])</f>
        <v>399.52000000000044</v>
      </c>
      <c r="D15" s="2"/>
      <c r="E15" s="2"/>
      <c r="F15" s="11"/>
    </row>
    <row r="16" spans="1:7">
      <c r="A16" s="10"/>
      <c r="B16" s="2" t="s">
        <v>4</v>
      </c>
      <c r="C16" s="21">
        <f>C14-C15</f>
        <v>95.799999999999272</v>
      </c>
      <c r="D16" s="2"/>
      <c r="E16" s="2"/>
      <c r="F16" s="11"/>
    </row>
    <row r="17" spans="1:9" ht="9" customHeight="1" thickBot="1">
      <c r="A17" s="13"/>
      <c r="B17" s="15"/>
      <c r="C17" s="14"/>
      <c r="D17" s="15"/>
      <c r="E17" s="15"/>
      <c r="F17" s="16"/>
    </row>
    <row r="18" spans="1:9" ht="9" customHeight="1" thickTop="1">
      <c r="A18" s="2"/>
      <c r="B18" s="2"/>
      <c r="C18" s="12"/>
      <c r="D18" s="2"/>
      <c r="E18" s="2"/>
      <c r="F18" s="2"/>
    </row>
    <row r="19" spans="1:9" ht="34.5" customHeight="1" thickBot="1">
      <c r="A19" s="3" t="s">
        <v>32</v>
      </c>
      <c r="B19" s="4"/>
      <c r="C19" s="4"/>
      <c r="D19" s="4"/>
      <c r="E19" s="5"/>
      <c r="F19" s="5"/>
      <c r="G19" s="19"/>
    </row>
    <row r="20" spans="1:9" ht="16" thickTop="1"/>
    <row r="21" spans="1:9">
      <c r="B21" s="43" t="s">
        <v>64</v>
      </c>
    </row>
    <row r="22" spans="1:9">
      <c r="B22" t="s">
        <v>63</v>
      </c>
      <c r="C22" t="s">
        <v>52</v>
      </c>
      <c r="D22" t="s">
        <v>14</v>
      </c>
      <c r="E22" t="s">
        <v>35</v>
      </c>
    </row>
    <row r="23" spans="1:9" collapsed="1">
      <c r="B23" s="25" t="s">
        <v>65</v>
      </c>
      <c r="C23" s="30">
        <f>SUM(C24:C26)</f>
        <v>330</v>
      </c>
      <c r="D23" s="30">
        <f>SUM(D24:D26)</f>
        <v>245.44</v>
      </c>
      <c r="E23" s="36">
        <f>Table9[[#This Row],[Total Cost]]/D59</f>
        <v>6.1104126470405175E-2</v>
      </c>
    </row>
    <row r="24" spans="1:9" hidden="1" outlineLevel="1">
      <c r="B24" t="s">
        <v>39</v>
      </c>
      <c r="C24" s="57">
        <v>200</v>
      </c>
      <c r="D24" s="31">
        <f>'Budget Details'!D6</f>
        <v>128.1</v>
      </c>
      <c r="E24" s="37">
        <f>Table9[[#This Row],[Total Cost]]/D59</f>
        <v>3.1891454534138296E-2</v>
      </c>
      <c r="G24" s="1"/>
      <c r="H24" s="24"/>
      <c r="I24" s="24"/>
    </row>
    <row r="25" spans="1:9" hidden="1" outlineLevel="1">
      <c r="B25" t="s">
        <v>40</v>
      </c>
      <c r="C25" s="57">
        <v>80</v>
      </c>
      <c r="D25" s="31">
        <f>'Budget Details'!D7</f>
        <v>79.349999999999994</v>
      </c>
      <c r="E25" s="38">
        <f>Table9[[#This Row],[Total Cost]]/D59</f>
        <v>1.9754776871849129E-2</v>
      </c>
      <c r="G25" s="1"/>
      <c r="H25" s="24"/>
      <c r="I25" s="24"/>
    </row>
    <row r="26" spans="1:9" hidden="1" outlineLevel="1">
      <c r="B26" s="35" t="s">
        <v>66</v>
      </c>
      <c r="C26" s="57">
        <v>50</v>
      </c>
      <c r="D26" s="31">
        <f>'Budget Details'!D8</f>
        <v>37.989999999999995</v>
      </c>
      <c r="E26" s="38">
        <f>Table9[[#This Row],[Total Cost]]/D59</f>
        <v>9.4578950644177498E-3</v>
      </c>
      <c r="G26" s="1"/>
      <c r="H26" s="24"/>
      <c r="I26" s="24"/>
    </row>
    <row r="27" spans="1:9" collapsed="1">
      <c r="B27" s="25" t="s">
        <v>7</v>
      </c>
      <c r="C27" s="29">
        <f>SUM(C28:C29)</f>
        <v>116.5</v>
      </c>
      <c r="D27" s="30">
        <f>SUM(D28:D29)</f>
        <v>116.5</v>
      </c>
      <c r="E27" s="36">
        <f>Table9[[#This Row],[Total Cost]]/D59</f>
        <v>2.9003547644239746E-2</v>
      </c>
    </row>
    <row r="28" spans="1:9" hidden="1" outlineLevel="1">
      <c r="B28" t="s">
        <v>41</v>
      </c>
      <c r="C28" s="58">
        <v>116.5</v>
      </c>
      <c r="D28" s="49">
        <v>116.5</v>
      </c>
      <c r="E28" s="38">
        <f>Table9[[#This Row],[Total Cost]]/D59</f>
        <v>2.9003547644239746E-2</v>
      </c>
    </row>
    <row r="29" spans="1:9" hidden="1" outlineLevel="1">
      <c r="B29" t="s">
        <v>42</v>
      </c>
      <c r="C29" s="50">
        <v>0</v>
      </c>
      <c r="D29" s="31">
        <v>0</v>
      </c>
      <c r="E29" s="38">
        <f>Table9[[#This Row],[Total Cost]]/D59</f>
        <v>0</v>
      </c>
    </row>
    <row r="30" spans="1:9" collapsed="1">
      <c r="B30" s="26" t="s">
        <v>5</v>
      </c>
      <c r="C30" s="32">
        <f>SUM(C31:C33)</f>
        <v>1822.5</v>
      </c>
      <c r="D30" s="32">
        <f>SUM(D31:D33)</f>
        <v>1823.5</v>
      </c>
      <c r="E30" s="36">
        <f>Table9[[#This Row],[Total Cost]]/D59</f>
        <v>0.45397398394224187</v>
      </c>
    </row>
    <row r="31" spans="1:9" hidden="1" outlineLevel="1">
      <c r="B31" s="23" t="s">
        <v>6</v>
      </c>
      <c r="C31" s="33">
        <v>1725</v>
      </c>
      <c r="D31" s="33">
        <v>1725</v>
      </c>
      <c r="E31" s="38">
        <f>Table9[[#This Row],[Total Cost]]/D59</f>
        <v>0.42945167112715504</v>
      </c>
    </row>
    <row r="32" spans="1:9" hidden="1" outlineLevel="1">
      <c r="B32" s="23" t="s">
        <v>46</v>
      </c>
      <c r="C32" s="33">
        <v>32.5</v>
      </c>
      <c r="D32" s="33">
        <v>35</v>
      </c>
      <c r="E32" s="38">
        <f>Table9[[#This Row],[Total Cost]]/D59</f>
        <v>8.7135121677973486E-3</v>
      </c>
    </row>
    <row r="33" spans="2:5" hidden="1" outlineLevel="1">
      <c r="B33" t="s">
        <v>38</v>
      </c>
      <c r="C33" s="57">
        <v>65</v>
      </c>
      <c r="D33" s="31">
        <f>'Budget Details'!D11</f>
        <v>63.5</v>
      </c>
      <c r="E33" s="38">
        <f>Table9[[#This Row],[Total Cost]]/D59</f>
        <v>1.5808800647289477E-2</v>
      </c>
    </row>
    <row r="34" spans="2:5" collapsed="1">
      <c r="B34" s="25" t="s">
        <v>8</v>
      </c>
      <c r="C34" s="30">
        <f>SUM(C35:C35)</f>
        <v>12</v>
      </c>
      <c r="D34" s="30">
        <f>SUM(D35:D35)</f>
        <v>12</v>
      </c>
      <c r="E34" s="36">
        <f>Table9[[#This Row],[Total Cost]]/D59</f>
        <v>2.9874898861019482E-3</v>
      </c>
    </row>
    <row r="35" spans="2:5" hidden="1" outlineLevel="1">
      <c r="B35" s="2" t="s">
        <v>53</v>
      </c>
      <c r="C35" s="57">
        <v>12</v>
      </c>
      <c r="D35" s="31">
        <v>12</v>
      </c>
      <c r="E35" s="38">
        <f>Table9[[#This Row],[Total Cost]]/D59</f>
        <v>2.9874898861019482E-3</v>
      </c>
    </row>
    <row r="36" spans="2:5" collapsed="1">
      <c r="B36" s="25" t="s">
        <v>13</v>
      </c>
      <c r="C36" s="30">
        <f>SUM(C37:C39)</f>
        <v>90</v>
      </c>
      <c r="D36" s="30">
        <f>SUM(D37:D39)</f>
        <v>95.64</v>
      </c>
      <c r="E36" s="36">
        <f>Table9[[#This Row],[Total Cost]]/D59</f>
        <v>2.3810294392232527E-2</v>
      </c>
    </row>
    <row r="37" spans="2:5" hidden="1" outlineLevel="1">
      <c r="B37" t="s">
        <v>54</v>
      </c>
      <c r="C37" s="33">
        <v>20</v>
      </c>
      <c r="D37" s="33">
        <f>'Budget Details'!D16</f>
        <v>25.89</v>
      </c>
      <c r="E37" s="38">
        <f>Table9[[#This Row],[Total Cost]]/D59</f>
        <v>6.4455094292649529E-3</v>
      </c>
    </row>
    <row r="38" spans="2:5" hidden="1" outlineLevel="1">
      <c r="B38" t="s">
        <v>55</v>
      </c>
      <c r="C38" s="57">
        <v>35</v>
      </c>
      <c r="D38" s="57">
        <f>'Budget Details'!D17</f>
        <v>34.75</v>
      </c>
      <c r="E38" s="38">
        <f>Table9[[#This Row],[Total Cost]]/D59</f>
        <v>8.6512727951702246E-3</v>
      </c>
    </row>
    <row r="39" spans="2:5" hidden="1" outlineLevel="1">
      <c r="B39" t="s">
        <v>56</v>
      </c>
      <c r="C39" s="57">
        <v>35</v>
      </c>
      <c r="D39" s="57">
        <f>'Budget Details'!D18</f>
        <v>35</v>
      </c>
      <c r="E39" s="38">
        <f>Table9[[#This Row],[Total Cost]]/D59</f>
        <v>8.7135121677973486E-3</v>
      </c>
    </row>
    <row r="40" spans="2:5" collapsed="1">
      <c r="B40" s="25" t="s">
        <v>10</v>
      </c>
      <c r="C40" s="30">
        <f>SUM(C41:C44)</f>
        <v>115</v>
      </c>
      <c r="D40" s="30">
        <f>SUM(D41:D44)</f>
        <v>80.989999999999995</v>
      </c>
      <c r="E40" s="36">
        <f>Table9[[#This Row],[Total Cost]]/D59</f>
        <v>2.0163067156283063E-2</v>
      </c>
    </row>
    <row r="41" spans="2:5" hidden="1" outlineLevel="1">
      <c r="B41" s="41" t="s">
        <v>77</v>
      </c>
      <c r="C41" s="57">
        <v>75</v>
      </c>
      <c r="D41" s="34">
        <v>75</v>
      </c>
      <c r="E41" s="38">
        <f>Table9[[#This Row],[Total Cost]]/D59</f>
        <v>1.8671811788137177E-2</v>
      </c>
    </row>
    <row r="42" spans="2:5" hidden="1" outlineLevel="1">
      <c r="B42" t="s">
        <v>94</v>
      </c>
      <c r="C42" s="57">
        <v>10</v>
      </c>
      <c r="D42" s="31">
        <f>'Budget Details'!D3</f>
        <v>5.99</v>
      </c>
      <c r="E42" s="38">
        <f>Table9[[#This Row],[Total Cost]]/D59</f>
        <v>1.4912553681458891E-3</v>
      </c>
    </row>
    <row r="43" spans="2:5" hidden="1" outlineLevel="1">
      <c r="B43" s="2" t="s">
        <v>57</v>
      </c>
      <c r="C43" s="57">
        <v>30</v>
      </c>
      <c r="D43" s="31">
        <v>0</v>
      </c>
      <c r="E43" s="38">
        <f>Table9[[#This Row],[Total Cost]]/D59</f>
        <v>0</v>
      </c>
    </row>
    <row r="44" spans="2:5" hidden="1" outlineLevel="1">
      <c r="B44" t="s">
        <v>93</v>
      </c>
      <c r="C44" s="50" t="s">
        <v>78</v>
      </c>
      <c r="D44" s="31">
        <v>0</v>
      </c>
      <c r="E44" s="38">
        <f>Table9[[#This Row],[Total Cost]]/D59</f>
        <v>0</v>
      </c>
    </row>
    <row r="45" spans="2:5" collapsed="1">
      <c r="B45" s="25" t="s">
        <v>50</v>
      </c>
      <c r="C45" s="30">
        <f>SUM(C46:C47)</f>
        <v>80</v>
      </c>
      <c r="D45" s="30">
        <f>SUM(D46:D47)</f>
        <v>68</v>
      </c>
      <c r="E45" s="36">
        <f>Table9[[#This Row],[Total Cost]]/D59</f>
        <v>1.6929109354577705E-2</v>
      </c>
    </row>
    <row r="46" spans="2:5" hidden="1" outlineLevel="1">
      <c r="B46" t="s">
        <v>58</v>
      </c>
      <c r="C46" s="57">
        <v>50</v>
      </c>
      <c r="D46" s="57">
        <f>'Budget Details'!D21</f>
        <v>40</v>
      </c>
      <c r="E46" s="38">
        <f>Table9[[#This Row],[Total Cost]]/D59</f>
        <v>9.9582996203398267E-3</v>
      </c>
    </row>
    <row r="47" spans="2:5" hidden="1" outlineLevel="1">
      <c r="B47" t="s">
        <v>103</v>
      </c>
      <c r="C47" s="57">
        <v>30</v>
      </c>
      <c r="D47" s="57">
        <f>'Budget Details'!D22</f>
        <v>28</v>
      </c>
      <c r="E47" s="38">
        <f>Table9[[#This Row],[Total Cost]]/D59</f>
        <v>6.9708097342378785E-3</v>
      </c>
    </row>
    <row r="48" spans="2:5" collapsed="1">
      <c r="B48" s="40" t="s">
        <v>12</v>
      </c>
      <c r="C48" s="30">
        <f>SUM(C49:C50)</f>
        <v>30</v>
      </c>
      <c r="D48" s="30">
        <f>SUM(D49:D50)</f>
        <v>30</v>
      </c>
      <c r="E48" s="36">
        <f>Table9[[#This Row],[Total Cost]]/D59</f>
        <v>7.4687247152548705E-3</v>
      </c>
    </row>
    <row r="49" spans="2:5" hidden="1" outlineLevel="1">
      <c r="B49" s="41" t="s">
        <v>69</v>
      </c>
      <c r="C49" s="57">
        <v>30</v>
      </c>
      <c r="D49" s="57">
        <f>'Budget Details'!D9</f>
        <v>30</v>
      </c>
      <c r="E49" s="42"/>
    </row>
    <row r="50" spans="2:5" hidden="1" outlineLevel="1">
      <c r="B50" s="41" t="s">
        <v>68</v>
      </c>
      <c r="C50" s="57">
        <v>0</v>
      </c>
      <c r="D50" s="57">
        <f>'Budget Details'!D10</f>
        <v>0</v>
      </c>
      <c r="E50" s="42"/>
    </row>
    <row r="51" spans="2:5" collapsed="1">
      <c r="B51" s="25" t="s">
        <v>15</v>
      </c>
      <c r="C51" s="30">
        <f>SUM(C52)</f>
        <v>0</v>
      </c>
      <c r="D51" s="30">
        <f>SUM(D52)</f>
        <v>0</v>
      </c>
      <c r="E51" s="36">
        <f>Table9[[#This Row],[Total Cost]]/D59</f>
        <v>0</v>
      </c>
    </row>
    <row r="52" spans="2:5" hidden="1" outlineLevel="1">
      <c r="B52" t="s">
        <v>111</v>
      </c>
      <c r="C52" s="31"/>
      <c r="D52" s="31"/>
      <c r="E52" s="38">
        <f>Table9[[#This Row],[Total Cost]]/D59</f>
        <v>0</v>
      </c>
    </row>
    <row r="53" spans="2:5" collapsed="1">
      <c r="B53" s="25" t="s">
        <v>16</v>
      </c>
      <c r="C53" s="28">
        <f>SUM(C54:C55)</f>
        <v>958.02</v>
      </c>
      <c r="D53" s="28">
        <f>SUM(D54:D55)</f>
        <v>958.02</v>
      </c>
      <c r="E53" s="36">
        <f>Table9[[#This Row],[Total Cost]]/D59</f>
        <v>0.23850625505694903</v>
      </c>
    </row>
    <row r="54" spans="2:5" hidden="1" outlineLevel="1">
      <c r="B54" t="s">
        <v>59</v>
      </c>
      <c r="C54" s="58">
        <v>689.27</v>
      </c>
      <c r="D54" s="58">
        <v>689.27</v>
      </c>
      <c r="E54" s="38">
        <f>Table9[[#This Row],[Total Cost]]/D59</f>
        <v>0.17159892948279082</v>
      </c>
    </row>
    <row r="55" spans="2:5" hidden="1" outlineLevel="1">
      <c r="B55" s="2" t="s">
        <v>60</v>
      </c>
      <c r="C55" s="58">
        <v>268.75</v>
      </c>
      <c r="D55" s="58">
        <v>268.75</v>
      </c>
      <c r="E55" s="38">
        <f>Table9[[#This Row],[Total Cost]]/D59</f>
        <v>6.6907325574158211E-2</v>
      </c>
    </row>
    <row r="56" spans="2:5" collapsed="1">
      <c r="B56" s="25" t="s">
        <v>47</v>
      </c>
      <c r="C56" s="30">
        <f>SUM(C57:C58)</f>
        <v>616.6</v>
      </c>
      <c r="D56" s="30">
        <f>SUM(D57:D58)</f>
        <v>586.66000000000008</v>
      </c>
      <c r="E56" s="36">
        <f>Table9[[#This Row],[Total Cost]]/D59</f>
        <v>0.1460534013817141</v>
      </c>
    </row>
    <row r="57" spans="2:5" hidden="1" outlineLevel="1">
      <c r="B57" t="s">
        <v>100</v>
      </c>
      <c r="C57" s="57">
        <v>200</v>
      </c>
      <c r="D57" s="31">
        <f>'Budget Details'!D19</f>
        <v>170</v>
      </c>
      <c r="E57" s="36">
        <f>Table9[[#This Row],[Total Cost]]/D59</f>
        <v>4.2322773386444267E-2</v>
      </c>
    </row>
    <row r="58" spans="2:5" hidden="1" outlineLevel="1">
      <c r="B58" s="2" t="s">
        <v>61</v>
      </c>
      <c r="C58" s="58">
        <v>416.6</v>
      </c>
      <c r="D58" s="31">
        <f>'Budget Details'!D20</f>
        <v>416.66</v>
      </c>
      <c r="E58" s="36">
        <f>Table9[[#This Row],[Total Cost]]/D59</f>
        <v>0.10373062799526982</v>
      </c>
    </row>
    <row r="59" spans="2:5" collapsed="1">
      <c r="B59" s="27" t="s">
        <v>62</v>
      </c>
      <c r="C59" s="65">
        <f>SUM(C23+C27+C30+C34+C36+C40+C45+C48+C51+C53+C56)</f>
        <v>4170.62</v>
      </c>
      <c r="D59" s="65">
        <f>D23+D27+D30+D34+D36+D40+D45+D48+D51+D53+D56</f>
        <v>4016.75</v>
      </c>
      <c r="E59" s="39">
        <v>1</v>
      </c>
    </row>
    <row r="60" spans="2:5">
      <c r="B60" s="2"/>
      <c r="C60" s="2"/>
      <c r="D60" s="2"/>
    </row>
  </sheetData>
  <phoneticPr fontId="2" type="noConversion"/>
  <printOptions horizontalCentered="1"/>
  <pageMargins left="0.5" right="0.5" top="0.75" bottom="0.75" header="0.3" footer="0.3"/>
  <pageSetup scale="91" fitToHeight="0" orientation="landscape" horizontalDpi="200" verticalDpi="200"/>
  <headerFooter>
    <oddHeader>&amp;L&amp;"-,Bold"&amp;18&amp;K01+020Budget Report&amp;R&amp;"-,Bold"&amp;K01+020[Your Name]
&amp;D
Page &amp;P of &amp;N</oddHeader>
  </headerFooter>
  <ignoredErrors>
    <ignoredError sqref="C27 C30:D30 C23 C34:D34 C36:D36 E33:E34 E54:E55 D51:D52 E25:E26 C53 C51 C56 D45 E48 C48 E30:E32 D48 E24 E58 E35 D56 D59 D40" emptyCellReference="1"/>
  </ignoredErrors>
  <drawing r:id="rId1"/>
  <legacyDrawing r:id="rId2"/>
  <tableParts count="6">
    <tablePart r:id="rId3"/>
    <tablePart r:id="rId4"/>
    <tablePart r:id="rId5"/>
    <tablePart r:id="rId6"/>
    <tablePart r:id="rId7"/>
    <tablePart r:id="rId8"/>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7"/>
  <sheetViews>
    <sheetView showGridLines="0" workbookViewId="0">
      <selection activeCell="D29" sqref="D29"/>
    </sheetView>
  </sheetViews>
  <sheetFormatPr baseColWidth="10" defaultColWidth="8.83203125" defaultRowHeight="15" x14ac:dyDescent="0"/>
  <cols>
    <col min="1" max="1" width="29.5" style="17" customWidth="1"/>
    <col min="2" max="2" width="20.5" style="17" customWidth="1"/>
    <col min="3" max="3" width="19.6640625" style="17" customWidth="1"/>
    <col min="4" max="4" width="18.33203125" style="17" customWidth="1"/>
    <col min="5" max="5" width="13.83203125" style="17" customWidth="1"/>
    <col min="6" max="6" width="21.5" style="17" customWidth="1"/>
    <col min="7" max="16384" width="8.83203125" style="17"/>
  </cols>
  <sheetData>
    <row r="1" spans="1:6" ht="33" customHeight="1">
      <c r="A1" s="17" t="s">
        <v>1</v>
      </c>
      <c r="B1" s="17" t="s">
        <v>0</v>
      </c>
      <c r="C1" s="17" t="s">
        <v>2</v>
      </c>
      <c r="D1" s="17" t="s">
        <v>3</v>
      </c>
      <c r="E1" s="17" t="s">
        <v>4</v>
      </c>
      <c r="F1" s="17" t="s">
        <v>33</v>
      </c>
    </row>
    <row r="2" spans="1:6">
      <c r="A2" s="17" t="s">
        <v>79</v>
      </c>
      <c r="B2" s="17" t="s">
        <v>10</v>
      </c>
      <c r="C2" s="18">
        <v>75</v>
      </c>
      <c r="D2" s="18">
        <v>75</v>
      </c>
      <c r="E2" s="18">
        <f>BudgetDetails[[#This Row],[Projected Cost]]-BudgetDetails[[#This Row],[Actual Cost]]</f>
        <v>0</v>
      </c>
      <c r="F2" s="18">
        <f>BudgetDetails[[#This Row],[Actual Cost]]</f>
        <v>75</v>
      </c>
    </row>
    <row r="3" spans="1:6">
      <c r="A3" s="17" t="s">
        <v>92</v>
      </c>
      <c r="B3" s="17" t="s">
        <v>10</v>
      </c>
      <c r="C3" s="18">
        <v>10</v>
      </c>
      <c r="D3" s="18">
        <f>SUM(Transactions!J:J)</f>
        <v>5.99</v>
      </c>
      <c r="E3" s="18">
        <f>BudgetDetails[[#This Row],[Projected Cost]]-BudgetDetails[[#This Row],[Actual Cost]]</f>
        <v>4.01</v>
      </c>
      <c r="F3" s="18">
        <f>BudgetDetails[[#This Row],[Actual Cost]]</f>
        <v>5.99</v>
      </c>
    </row>
    <row r="4" spans="1:6">
      <c r="A4" s="17" t="s">
        <v>11</v>
      </c>
      <c r="B4" s="17" t="s">
        <v>10</v>
      </c>
      <c r="C4" s="18">
        <v>30</v>
      </c>
      <c r="D4" s="18">
        <v>0</v>
      </c>
      <c r="E4" s="18">
        <f>BudgetDetails[[#This Row],[Projected Cost]]-BudgetDetails[[#This Row],[Actual Cost]]</f>
        <v>30</v>
      </c>
      <c r="F4" s="18">
        <f>BudgetDetails[[#This Row],[Actual Cost]]</f>
        <v>0</v>
      </c>
    </row>
    <row r="5" spans="1:6">
      <c r="A5" s="17" t="s">
        <v>95</v>
      </c>
      <c r="B5" s="17" t="s">
        <v>10</v>
      </c>
      <c r="C5" s="18">
        <v>0</v>
      </c>
      <c r="D5" s="18">
        <v>0</v>
      </c>
      <c r="E5" s="18">
        <f>BudgetDetails[[#This Row],[Projected Cost]]-BudgetDetails[[#This Row],[Actual Cost]]</f>
        <v>0</v>
      </c>
      <c r="F5" s="18">
        <f>BudgetDetails[[#This Row],[Actual Cost]]</f>
        <v>0</v>
      </c>
    </row>
    <row r="6" spans="1:6">
      <c r="A6" s="17" t="s">
        <v>9</v>
      </c>
      <c r="B6" s="17" t="s">
        <v>65</v>
      </c>
      <c r="C6" s="18">
        <v>200</v>
      </c>
      <c r="D6" s="18">
        <f>SUM(Transactions!F:F)</f>
        <v>128.1</v>
      </c>
      <c r="E6" s="18">
        <f>BudgetDetails[[#This Row],[Projected Cost]]-BudgetDetails[[#This Row],[Actual Cost]]</f>
        <v>71.900000000000006</v>
      </c>
      <c r="F6" s="18">
        <f>BudgetDetails[[#This Row],[Actual Cost]]</f>
        <v>128.1</v>
      </c>
    </row>
    <row r="7" spans="1:6">
      <c r="A7" s="17" t="s">
        <v>80</v>
      </c>
      <c r="B7" s="17" t="s">
        <v>65</v>
      </c>
      <c r="C7" s="18">
        <v>80</v>
      </c>
      <c r="D7" s="18">
        <f>SUM(Transactions!H:H)</f>
        <v>79.349999999999994</v>
      </c>
      <c r="E7" s="18">
        <f>BudgetDetails[[#This Row],[Projected Cost]]-BudgetDetails[[#This Row],[Actual Cost]]</f>
        <v>0.65000000000000568</v>
      </c>
      <c r="F7" s="18">
        <f>BudgetDetails[[#This Row],[Actual Cost]]</f>
        <v>79.349999999999994</v>
      </c>
    </row>
    <row r="8" spans="1:6">
      <c r="A8" s="17" t="s">
        <v>81</v>
      </c>
      <c r="B8" s="17" t="s">
        <v>65</v>
      </c>
      <c r="C8" s="18">
        <v>50</v>
      </c>
      <c r="D8" s="18">
        <f>SUM(Transactions!I:I)</f>
        <v>37.989999999999995</v>
      </c>
      <c r="E8" s="18">
        <f>BudgetDetails[[#This Row],[Projected Cost]]-BudgetDetails[[#This Row],[Actual Cost]]</f>
        <v>12.010000000000005</v>
      </c>
      <c r="F8" s="18">
        <f>BudgetDetails[[#This Row],[Actual Cost]]</f>
        <v>37.989999999999995</v>
      </c>
    </row>
    <row r="9" spans="1:6">
      <c r="A9" s="17" t="s">
        <v>71</v>
      </c>
      <c r="B9" s="17" t="s">
        <v>71</v>
      </c>
      <c r="C9" s="18">
        <v>30</v>
      </c>
      <c r="D9" s="18">
        <f>SUM(Transactions!K:K)</f>
        <v>30</v>
      </c>
      <c r="E9" s="18">
        <f>BudgetDetails[[#This Row],[Projected Cost]]-BudgetDetails[[#This Row],[Actual Cost]]</f>
        <v>0</v>
      </c>
      <c r="F9" s="18">
        <f>BudgetDetails[[#This Row],[Actual Cost]]</f>
        <v>30</v>
      </c>
    </row>
    <row r="10" spans="1:6">
      <c r="A10" s="17" t="s">
        <v>105</v>
      </c>
      <c r="B10" s="17" t="s">
        <v>71</v>
      </c>
      <c r="C10" s="18">
        <v>0</v>
      </c>
      <c r="D10" s="18">
        <v>0</v>
      </c>
      <c r="E10" s="18">
        <f>BudgetDetails[[#This Row],[Projected Cost]]-BudgetDetails[[#This Row],[Actual Cost]]</f>
        <v>0</v>
      </c>
      <c r="F10" s="18">
        <f>BudgetDetails[[#This Row],[Actual Cost]]</f>
        <v>0</v>
      </c>
    </row>
    <row r="11" spans="1:6">
      <c r="A11" s="17" t="s">
        <v>37</v>
      </c>
      <c r="B11" s="17" t="s">
        <v>5</v>
      </c>
      <c r="C11" s="18">
        <v>65</v>
      </c>
      <c r="D11" s="18">
        <f>SUM(Transactions!L:L)</f>
        <v>63.5</v>
      </c>
      <c r="E11" s="18">
        <f>BudgetDetails[[#This Row],[Projected Cost]]-BudgetDetails[[#This Row],[Actual Cost]]</f>
        <v>1.5</v>
      </c>
      <c r="F11" s="18">
        <f>BudgetDetails[[#This Row],[Actual Cost]]</f>
        <v>63.5</v>
      </c>
    </row>
    <row r="12" spans="1:6">
      <c r="A12" s="17" t="s">
        <v>6</v>
      </c>
      <c r="B12" s="17" t="s">
        <v>5</v>
      </c>
      <c r="C12" s="18">
        <v>1725</v>
      </c>
      <c r="D12" s="18">
        <v>1725</v>
      </c>
      <c r="E12" s="18">
        <f>BudgetDetails[[#This Row],[Projected Cost]]-BudgetDetails[[#This Row],[Actual Cost]]</f>
        <v>0</v>
      </c>
      <c r="F12" s="18">
        <f>BudgetDetails[[#This Row],[Actual Cost]]</f>
        <v>1725</v>
      </c>
    </row>
    <row r="13" spans="1:6">
      <c r="A13" s="55" t="s">
        <v>46</v>
      </c>
      <c r="B13" s="55" t="s">
        <v>5</v>
      </c>
      <c r="C13" s="56">
        <v>32.5</v>
      </c>
      <c r="D13" s="56">
        <v>35</v>
      </c>
      <c r="E13" s="56">
        <f>BudgetDetails[[#This Row],[Projected Cost]]-BudgetDetails[[#This Row],[Actual Cost]]</f>
        <v>-2.5</v>
      </c>
      <c r="F13" s="56">
        <f>BudgetDetails[[#This Row],[Actual Cost]]</f>
        <v>35</v>
      </c>
    </row>
    <row r="14" spans="1:6">
      <c r="A14" s="17" t="s">
        <v>90</v>
      </c>
      <c r="B14" s="17" t="s">
        <v>8</v>
      </c>
      <c r="C14" s="18">
        <v>12</v>
      </c>
      <c r="D14" s="18">
        <v>12</v>
      </c>
      <c r="E14" s="18">
        <f>BudgetDetails[[#This Row],[Projected Cost]]-BudgetDetails[[#This Row],[Actual Cost]]</f>
        <v>0</v>
      </c>
      <c r="F14" s="18">
        <f>BudgetDetails[[#This Row],[Actual Cost]]</f>
        <v>12</v>
      </c>
    </row>
    <row r="15" spans="1:6">
      <c r="A15" s="17" t="s">
        <v>49</v>
      </c>
      <c r="B15" s="17" t="s">
        <v>15</v>
      </c>
      <c r="C15" s="18"/>
      <c r="D15" s="18"/>
      <c r="E15" s="18">
        <f>BudgetDetails[[#This Row],[Projected Cost]]-BudgetDetails[[#This Row],[Actual Cost]]</f>
        <v>0</v>
      </c>
      <c r="F15" s="18">
        <f>BudgetDetails[[#This Row],[Actual Cost]]</f>
        <v>0</v>
      </c>
    </row>
    <row r="16" spans="1:6">
      <c r="A16" s="17" t="s">
        <v>43</v>
      </c>
      <c r="B16" s="17" t="s">
        <v>13</v>
      </c>
      <c r="C16" s="18">
        <v>20</v>
      </c>
      <c r="D16" s="18">
        <f>SUM(Transactions!M:M)</f>
        <v>25.89</v>
      </c>
      <c r="E16" s="18">
        <f>BudgetDetails[[#This Row],[Projected Cost]]-BudgetDetails[[#This Row],[Actual Cost]]</f>
        <v>-5.8900000000000006</v>
      </c>
      <c r="F16" s="18">
        <f>BudgetDetails[[#This Row],[Actual Cost]]</f>
        <v>25.89</v>
      </c>
    </row>
    <row r="17" spans="1:6">
      <c r="A17" s="17" t="s">
        <v>44</v>
      </c>
      <c r="B17" s="17" t="s">
        <v>13</v>
      </c>
      <c r="C17" s="18">
        <v>35</v>
      </c>
      <c r="D17" s="18">
        <f>SUM(Transactions!G:G)</f>
        <v>34.75</v>
      </c>
      <c r="E17" s="18">
        <f>BudgetDetails[[#This Row],[Projected Cost]]-BudgetDetails[[#This Row],[Actual Cost]]</f>
        <v>0.25</v>
      </c>
      <c r="F17" s="18">
        <f>BudgetDetails[[#This Row],[Actual Cost]]</f>
        <v>34.75</v>
      </c>
    </row>
    <row r="18" spans="1:6">
      <c r="A18" s="17" t="s">
        <v>91</v>
      </c>
      <c r="B18" s="17" t="s">
        <v>13</v>
      </c>
      <c r="C18" s="62">
        <v>35</v>
      </c>
      <c r="D18" s="18">
        <v>35</v>
      </c>
      <c r="E18" s="17">
        <f>BudgetDetails[[#This Row],[Projected Cost]]-BudgetDetails[[#This Row],[Actual Cost]]</f>
        <v>0</v>
      </c>
      <c r="F18" s="17">
        <f>BudgetDetails[[#This Row],[Actual Cost]]</f>
        <v>35</v>
      </c>
    </row>
    <row r="19" spans="1:6">
      <c r="A19" s="17" t="s">
        <v>107</v>
      </c>
      <c r="B19" s="17" t="s">
        <v>67</v>
      </c>
      <c r="C19" s="18">
        <v>200</v>
      </c>
      <c r="D19" s="18">
        <f>SUM(Transactions!N:N)</f>
        <v>170</v>
      </c>
      <c r="E19" s="18">
        <f>BudgetDetails[[#This Row],[Projected Cost]]-BudgetDetails[[#This Row],[Actual Cost]]</f>
        <v>30</v>
      </c>
      <c r="F19" s="18">
        <f>BudgetDetails[[#This Row],[Actual Cost]]</f>
        <v>170</v>
      </c>
    </row>
    <row r="20" spans="1:6">
      <c r="A20" s="17" t="s">
        <v>108</v>
      </c>
      <c r="B20" s="17" t="s">
        <v>67</v>
      </c>
      <c r="C20" s="18">
        <v>416.66</v>
      </c>
      <c r="D20" s="18">
        <v>416.66</v>
      </c>
      <c r="E20" s="18">
        <f>BudgetDetails[[#This Row],[Projected Cost]]-BudgetDetails[[#This Row],[Actual Cost]]</f>
        <v>0</v>
      </c>
      <c r="F20" s="18">
        <f>BudgetDetails[[#This Row],[Actual Cost]]</f>
        <v>416.66</v>
      </c>
    </row>
    <row r="21" spans="1:6">
      <c r="A21" s="17" t="s">
        <v>51</v>
      </c>
      <c r="B21" s="17" t="s">
        <v>50</v>
      </c>
      <c r="C21" s="18">
        <v>50</v>
      </c>
      <c r="D21" s="18">
        <f>SUM(Transactions!O:O)</f>
        <v>40</v>
      </c>
      <c r="E21" s="18">
        <f>BudgetDetails[[#This Row],[Projected Cost]]-BudgetDetails[[#This Row],[Actual Cost]]</f>
        <v>10</v>
      </c>
      <c r="F21" s="18">
        <f>BudgetDetails[[#This Row],[Actual Cost]]</f>
        <v>40</v>
      </c>
    </row>
    <row r="22" spans="1:6">
      <c r="A22" s="17" t="s">
        <v>70</v>
      </c>
      <c r="B22" s="17" t="s">
        <v>50</v>
      </c>
      <c r="C22" s="18">
        <v>30</v>
      </c>
      <c r="D22" s="63">
        <f>SUM(Transactions!P:P)</f>
        <v>28</v>
      </c>
      <c r="E22" s="18">
        <f>BudgetDetails[[#This Row],[Projected Cost]]-BudgetDetails[[#This Row],[Actual Cost]]</f>
        <v>2</v>
      </c>
      <c r="F22" s="18">
        <f>BudgetDetails[[#This Row],[Actual Cost]]</f>
        <v>28</v>
      </c>
    </row>
    <row r="23" spans="1:6">
      <c r="A23" s="17" t="s">
        <v>17</v>
      </c>
      <c r="B23" s="17" t="s">
        <v>16</v>
      </c>
      <c r="C23" s="18">
        <v>689.27</v>
      </c>
      <c r="D23" s="18">
        <v>689</v>
      </c>
      <c r="E23" s="18">
        <f>BudgetDetails[[#This Row],[Projected Cost]]-BudgetDetails[[#This Row],[Actual Cost]]</f>
        <v>0.26999999999998181</v>
      </c>
      <c r="F23" s="18">
        <f>BudgetDetails[[#This Row],[Actual Cost]]</f>
        <v>689</v>
      </c>
    </row>
    <row r="24" spans="1:6">
      <c r="A24" s="17" t="s">
        <v>18</v>
      </c>
      <c r="B24" s="17" t="s">
        <v>16</v>
      </c>
      <c r="C24" s="18">
        <v>268.75</v>
      </c>
      <c r="D24" s="18">
        <v>268.75</v>
      </c>
      <c r="E24" s="18">
        <f>BudgetDetails[[#This Row],[Projected Cost]]-BudgetDetails[[#This Row],[Actual Cost]]</f>
        <v>0</v>
      </c>
      <c r="F24" s="18">
        <f>BudgetDetails[[#This Row],[Actual Cost]]</f>
        <v>268.75</v>
      </c>
    </row>
    <row r="25" spans="1:6">
      <c r="A25" s="17" t="s">
        <v>34</v>
      </c>
      <c r="B25" s="17" t="s">
        <v>7</v>
      </c>
      <c r="C25" s="46">
        <v>116.5</v>
      </c>
      <c r="D25" s="46">
        <v>116.5</v>
      </c>
      <c r="E25" s="18">
        <f>BudgetDetails[[#This Row],[Projected Cost]]-BudgetDetails[[#This Row],[Actual Cost]]</f>
        <v>0</v>
      </c>
      <c r="F25" s="18">
        <f>BudgetDetails[[#This Row],[Actual Cost]]</f>
        <v>116.5</v>
      </c>
    </row>
    <row r="26" spans="1:6">
      <c r="A26" s="17" t="s">
        <v>74</v>
      </c>
      <c r="B26" s="17" t="s">
        <v>7</v>
      </c>
      <c r="C26" s="18">
        <v>0</v>
      </c>
      <c r="D26" s="18">
        <v>0</v>
      </c>
      <c r="E26" s="18">
        <f>BudgetDetails[[#This Row],[Projected Cost]]-BudgetDetails[[#This Row],[Actual Cost]]</f>
        <v>0</v>
      </c>
      <c r="F26" s="18">
        <f>BudgetDetails[[#This Row],[Actual Cost]]</f>
        <v>0</v>
      </c>
    </row>
    <row r="27" spans="1:6"/>
  </sheetData>
  <phoneticPr fontId="2" type="noConversion"/>
  <conditionalFormatting sqref="F11:F26 F2:F9">
    <cfRule type="dataBar" priority="62">
      <dataBar showValue="0">
        <cfvo type="min"/>
        <cfvo type="max"/>
        <color theme="3"/>
      </dataBar>
      <extLst>
        <ext xmlns:x14="http://schemas.microsoft.com/office/spreadsheetml/2009/9/main" uri="{B025F937-C7B1-47D3-B67F-A62EFF666E3E}">
          <x14:id>{9E1D629C-C9E4-46EE-955B-95C11716F046}</x14:id>
        </ext>
      </extLst>
    </cfRule>
  </conditionalFormatting>
  <dataValidations count="1">
    <dataValidation type="list" allowBlank="1" showInputMessage="1" showErrorMessage="1" errorTitle="Invalid Data" error="If you need to add a new category to this list, you can add new list items to the Budget Category Lookup column on the worksheet named Lookup Lists." sqref="B2:B9 B11:B25">
      <formula1>BudgetCategory</formula1>
    </dataValidation>
  </dataValidations>
  <pageMargins left="0.5" right="0.5" top="0.75" bottom="0.75" header="0.3" footer="0.3"/>
  <pageSetup orientation="portrait" horizontalDpi="4294967292" verticalDpi="4294967292"/>
  <headerFooter>
    <oddHeader>&amp;L&amp;"-,Bold"&amp;16&amp;K01+024Monthly Budget - Detail&amp;R&amp;"-,Bold"&amp;K01+024&amp;D
Page &amp;P of &amp;N</oddHeader>
  </headerFooter>
  <ignoredErrors>
    <ignoredError sqref="D6 D3 D7:D9 D16:D17 D19 D21:D22" emptyCellReference="1"/>
  </ignoredErrors>
  <legacy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F11:F26 F2:F9</xm:sqref>
        </x14:conditionalFormatting>
        <x14:conditionalFormatting xmlns:xm="http://schemas.microsoft.com/office/excel/2006/main">
          <x14:cfRule type="iconSet" priority="64"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E11:E26 E2:E9</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topLeftCell="A6" workbookViewId="0">
      <selection activeCell="R11" sqref="R11"/>
    </sheetView>
  </sheetViews>
  <sheetFormatPr baseColWidth="10" defaultRowHeight="15" x14ac:dyDescent="0"/>
  <cols>
    <col min="2" max="2" width="29.5" customWidth="1"/>
    <col min="3" max="3" width="18.83203125" customWidth="1"/>
    <col min="4" max="4" width="17.1640625" customWidth="1"/>
    <col min="5" max="5" width="10.1640625" style="47" customWidth="1"/>
    <col min="6" max="6" width="0" hidden="1" customWidth="1"/>
    <col min="7" max="7" width="13.33203125" hidden="1" customWidth="1"/>
    <col min="8" max="8" width="16.33203125" hidden="1" customWidth="1"/>
    <col min="9" max="9" width="10.83203125" hidden="1" customWidth="1"/>
    <col min="10" max="10" width="16.1640625" hidden="1" customWidth="1"/>
    <col min="11" max="16" width="0" hidden="1" customWidth="1"/>
  </cols>
  <sheetData>
    <row r="1" spans="1:16">
      <c r="B1" s="25" t="s">
        <v>75</v>
      </c>
    </row>
    <row r="2" spans="1:16">
      <c r="A2" s="25" t="s">
        <v>73</v>
      </c>
      <c r="B2" s="25" t="s">
        <v>1</v>
      </c>
      <c r="C2" s="25" t="s">
        <v>76</v>
      </c>
      <c r="D2" s="25" t="s">
        <v>0</v>
      </c>
      <c r="E2" s="48" t="s">
        <v>36</v>
      </c>
      <c r="F2" s="25" t="s">
        <v>129</v>
      </c>
      <c r="G2" s="25" t="s">
        <v>130</v>
      </c>
      <c r="H2" s="25" t="s">
        <v>131</v>
      </c>
      <c r="I2" s="25" t="s">
        <v>140</v>
      </c>
      <c r="J2" s="25" t="s">
        <v>141</v>
      </c>
      <c r="K2" s="25" t="s">
        <v>142</v>
      </c>
      <c r="L2" s="25" t="s">
        <v>72</v>
      </c>
      <c r="M2" s="25" t="s">
        <v>145</v>
      </c>
      <c r="N2" s="25" t="s">
        <v>147</v>
      </c>
      <c r="O2" s="25" t="s">
        <v>148</v>
      </c>
      <c r="P2" s="25" t="s">
        <v>149</v>
      </c>
    </row>
    <row r="3" spans="1:16">
      <c r="A3" s="44">
        <v>43009</v>
      </c>
      <c r="B3" t="s">
        <v>97</v>
      </c>
      <c r="C3" t="s">
        <v>34</v>
      </c>
      <c r="D3" t="s">
        <v>7</v>
      </c>
      <c r="E3" s="47">
        <v>116.5</v>
      </c>
      <c r="F3">
        <f>IF(C3="groceries", E3, 0)</f>
        <v>0</v>
      </c>
      <c r="G3">
        <f>IF(C3="dry cleaning/laundry", E3, 0)</f>
        <v>0</v>
      </c>
      <c r="H3">
        <f>IF(C3="dining/take out", E3, 0)</f>
        <v>0</v>
      </c>
      <c r="I3">
        <f>IF(C3="alcohol", E3, 0)</f>
        <v>0</v>
      </c>
      <c r="J3">
        <f>IF(C3="music/spotify", E3, 0)</f>
        <v>0</v>
      </c>
      <c r="K3">
        <f>IF(C3="gifts", E3, 0)</f>
        <v>0</v>
      </c>
      <c r="L3">
        <f>IF(C3="utilities", E3, 0)</f>
        <v>0</v>
      </c>
      <c r="M3">
        <f>IF(C3="toiletries", E3, 0)</f>
        <v>0</v>
      </c>
      <c r="N3">
        <f>IF(C3="savings", E3, 0)</f>
        <v>0</v>
      </c>
      <c r="O3">
        <f>IF(C3="clothing budget", E3, 0)</f>
        <v>0</v>
      </c>
      <c r="P3">
        <f>IF(C3="miscellaneous", E3, 0)</f>
        <v>0</v>
      </c>
    </row>
    <row r="4" spans="1:16">
      <c r="A4" s="44">
        <v>43009</v>
      </c>
      <c r="B4" t="s">
        <v>96</v>
      </c>
      <c r="C4" t="s">
        <v>9</v>
      </c>
      <c r="D4" t="s">
        <v>65</v>
      </c>
      <c r="E4" s="47">
        <v>95.6</v>
      </c>
      <c r="F4">
        <f t="shared" ref="F4:F32" si="0">IF(C4="groceries", E4, 0)</f>
        <v>95.6</v>
      </c>
      <c r="G4">
        <f t="shared" ref="G4:G32" si="1">IF(C4="dry cleaning/laundry", E4, 0)</f>
        <v>0</v>
      </c>
      <c r="H4">
        <f t="shared" ref="H4:H32" si="2">IF(C4="dining/take out", E4, 0)</f>
        <v>0</v>
      </c>
      <c r="I4">
        <f t="shared" ref="I4:I32" si="3">IF(C4="alcohol", E4, 0)</f>
        <v>0</v>
      </c>
      <c r="J4">
        <f t="shared" ref="J4:J32" si="4">IF(C4="music/spotify", E4, 0)</f>
        <v>0</v>
      </c>
      <c r="K4">
        <f t="shared" ref="K4:K32" si="5">IF(C4="gifts", E4, 0)</f>
        <v>0</v>
      </c>
      <c r="L4">
        <f t="shared" ref="L4:L32" si="6">IF(C4="utilities", E4, 0)</f>
        <v>0</v>
      </c>
      <c r="M4">
        <f t="shared" ref="M4:M32" si="7">IF(C4="toiletries", E4, 0)</f>
        <v>0</v>
      </c>
      <c r="N4">
        <f t="shared" ref="N4:N32" si="8">IF(C4="savings", E4, 0)</f>
        <v>0</v>
      </c>
      <c r="O4">
        <f t="shared" ref="O4:O32" si="9">IF(C4="clothing budget", E4, 0)</f>
        <v>0</v>
      </c>
      <c r="P4">
        <f t="shared" ref="P4:P32" si="10">IF(C4="miscellaneous", E4, 0)</f>
        <v>0</v>
      </c>
    </row>
    <row r="5" spans="1:16">
      <c r="A5" s="60">
        <v>43009</v>
      </c>
      <c r="B5" s="59" t="s">
        <v>110</v>
      </c>
      <c r="C5" s="59" t="s">
        <v>44</v>
      </c>
      <c r="D5" s="59" t="s">
        <v>13</v>
      </c>
      <c r="E5" s="61">
        <v>12.75</v>
      </c>
      <c r="F5">
        <f t="shared" si="0"/>
        <v>0</v>
      </c>
      <c r="G5">
        <f t="shared" si="1"/>
        <v>12.75</v>
      </c>
      <c r="H5">
        <f t="shared" si="2"/>
        <v>0</v>
      </c>
      <c r="I5">
        <f t="shared" si="3"/>
        <v>0</v>
      </c>
      <c r="J5">
        <f t="shared" si="4"/>
        <v>0</v>
      </c>
      <c r="K5">
        <f t="shared" si="5"/>
        <v>0</v>
      </c>
      <c r="L5">
        <f t="shared" si="6"/>
        <v>0</v>
      </c>
      <c r="M5">
        <f t="shared" si="7"/>
        <v>0</v>
      </c>
      <c r="N5">
        <f t="shared" si="8"/>
        <v>0</v>
      </c>
      <c r="O5">
        <f t="shared" si="9"/>
        <v>0</v>
      </c>
      <c r="P5">
        <f t="shared" si="10"/>
        <v>0</v>
      </c>
    </row>
    <row r="6" spans="1:16">
      <c r="A6" s="44">
        <v>43010</v>
      </c>
      <c r="B6" t="s">
        <v>104</v>
      </c>
      <c r="C6" t="s">
        <v>71</v>
      </c>
      <c r="D6" t="s">
        <v>71</v>
      </c>
      <c r="E6" s="47">
        <v>4</v>
      </c>
      <c r="F6">
        <f t="shared" si="0"/>
        <v>0</v>
      </c>
      <c r="G6">
        <f t="shared" si="1"/>
        <v>0</v>
      </c>
      <c r="H6">
        <f t="shared" si="2"/>
        <v>0</v>
      </c>
      <c r="I6">
        <f t="shared" si="3"/>
        <v>0</v>
      </c>
      <c r="J6">
        <f t="shared" si="4"/>
        <v>0</v>
      </c>
      <c r="K6">
        <f t="shared" si="5"/>
        <v>4</v>
      </c>
      <c r="L6">
        <f t="shared" si="6"/>
        <v>0</v>
      </c>
      <c r="M6">
        <f t="shared" si="7"/>
        <v>0</v>
      </c>
      <c r="N6">
        <f t="shared" si="8"/>
        <v>0</v>
      </c>
      <c r="O6">
        <f t="shared" si="9"/>
        <v>0</v>
      </c>
      <c r="P6">
        <f t="shared" si="10"/>
        <v>0</v>
      </c>
    </row>
    <row r="7" spans="1:16">
      <c r="A7" s="44">
        <v>43011</v>
      </c>
      <c r="B7" t="s">
        <v>106</v>
      </c>
      <c r="C7" t="s">
        <v>92</v>
      </c>
      <c r="D7" t="s">
        <v>10</v>
      </c>
      <c r="E7" s="47">
        <v>5.99</v>
      </c>
      <c r="F7">
        <f t="shared" si="0"/>
        <v>0</v>
      </c>
      <c r="G7">
        <f t="shared" si="1"/>
        <v>0</v>
      </c>
      <c r="H7">
        <f t="shared" si="2"/>
        <v>0</v>
      </c>
      <c r="I7">
        <f t="shared" si="3"/>
        <v>0</v>
      </c>
      <c r="J7">
        <f t="shared" si="4"/>
        <v>5.99</v>
      </c>
      <c r="K7">
        <f t="shared" si="5"/>
        <v>0</v>
      </c>
      <c r="L7">
        <f t="shared" si="6"/>
        <v>0</v>
      </c>
      <c r="M7">
        <f t="shared" si="7"/>
        <v>0</v>
      </c>
      <c r="N7">
        <f t="shared" si="8"/>
        <v>0</v>
      </c>
      <c r="O7">
        <f t="shared" si="9"/>
        <v>0</v>
      </c>
      <c r="P7">
        <f t="shared" si="10"/>
        <v>0</v>
      </c>
    </row>
    <row r="8" spans="1:16">
      <c r="A8" s="60">
        <v>43012</v>
      </c>
      <c r="B8" s="59" t="s">
        <v>109</v>
      </c>
      <c r="C8" s="59" t="s">
        <v>43</v>
      </c>
      <c r="D8" s="59" t="s">
        <v>13</v>
      </c>
      <c r="E8" s="61">
        <v>12</v>
      </c>
      <c r="F8">
        <f t="shared" si="0"/>
        <v>0</v>
      </c>
      <c r="G8">
        <f t="shared" si="1"/>
        <v>0</v>
      </c>
      <c r="H8">
        <f t="shared" si="2"/>
        <v>0</v>
      </c>
      <c r="I8">
        <f t="shared" si="3"/>
        <v>0</v>
      </c>
      <c r="J8">
        <f t="shared" si="4"/>
        <v>0</v>
      </c>
      <c r="K8">
        <f t="shared" si="5"/>
        <v>0</v>
      </c>
      <c r="L8">
        <f t="shared" si="6"/>
        <v>0</v>
      </c>
      <c r="M8">
        <f t="shared" si="7"/>
        <v>12</v>
      </c>
      <c r="N8">
        <f t="shared" si="8"/>
        <v>0</v>
      </c>
      <c r="O8">
        <f t="shared" si="9"/>
        <v>0</v>
      </c>
      <c r="P8">
        <f t="shared" si="10"/>
        <v>0</v>
      </c>
    </row>
    <row r="9" spans="1:16">
      <c r="A9" s="44">
        <v>43014</v>
      </c>
      <c r="B9" t="s">
        <v>113</v>
      </c>
      <c r="C9" t="s">
        <v>114</v>
      </c>
      <c r="D9" t="s">
        <v>10</v>
      </c>
      <c r="E9" s="47">
        <v>35</v>
      </c>
      <c r="F9">
        <f t="shared" si="0"/>
        <v>0</v>
      </c>
      <c r="G9">
        <f t="shared" si="1"/>
        <v>0</v>
      </c>
      <c r="H9">
        <f t="shared" si="2"/>
        <v>0</v>
      </c>
      <c r="I9">
        <f t="shared" si="3"/>
        <v>0</v>
      </c>
      <c r="J9">
        <f t="shared" si="4"/>
        <v>0</v>
      </c>
      <c r="K9">
        <f t="shared" si="5"/>
        <v>0</v>
      </c>
      <c r="L9">
        <f t="shared" si="6"/>
        <v>0</v>
      </c>
      <c r="M9">
        <f t="shared" si="7"/>
        <v>0</v>
      </c>
      <c r="N9">
        <f t="shared" si="8"/>
        <v>0</v>
      </c>
      <c r="O9">
        <f t="shared" si="9"/>
        <v>0</v>
      </c>
      <c r="P9">
        <f t="shared" si="10"/>
        <v>0</v>
      </c>
    </row>
    <row r="10" spans="1:16">
      <c r="A10" s="44">
        <v>43016</v>
      </c>
      <c r="B10" t="s">
        <v>115</v>
      </c>
      <c r="C10" t="s">
        <v>120</v>
      </c>
      <c r="D10" t="s">
        <v>65</v>
      </c>
      <c r="E10" s="47">
        <v>15.35</v>
      </c>
      <c r="F10">
        <f t="shared" si="0"/>
        <v>0</v>
      </c>
      <c r="G10">
        <f t="shared" si="1"/>
        <v>0</v>
      </c>
      <c r="H10">
        <f t="shared" si="2"/>
        <v>15.35</v>
      </c>
      <c r="I10">
        <f t="shared" si="3"/>
        <v>0</v>
      </c>
      <c r="J10">
        <f t="shared" si="4"/>
        <v>0</v>
      </c>
      <c r="K10">
        <f t="shared" si="5"/>
        <v>0</v>
      </c>
      <c r="L10">
        <f t="shared" si="6"/>
        <v>0</v>
      </c>
      <c r="M10">
        <f t="shared" si="7"/>
        <v>0</v>
      </c>
      <c r="N10">
        <f t="shared" si="8"/>
        <v>0</v>
      </c>
      <c r="O10">
        <f t="shared" si="9"/>
        <v>0</v>
      </c>
      <c r="P10">
        <f t="shared" si="10"/>
        <v>0</v>
      </c>
    </row>
    <row r="11" spans="1:16">
      <c r="A11" s="44">
        <v>43016</v>
      </c>
      <c r="B11" t="s">
        <v>116</v>
      </c>
      <c r="C11" t="s">
        <v>107</v>
      </c>
      <c r="D11" t="s">
        <v>47</v>
      </c>
      <c r="E11" s="47">
        <v>50</v>
      </c>
      <c r="F11">
        <f t="shared" si="0"/>
        <v>0</v>
      </c>
      <c r="G11">
        <f t="shared" si="1"/>
        <v>0</v>
      </c>
      <c r="H11">
        <f t="shared" si="2"/>
        <v>0</v>
      </c>
      <c r="I11">
        <f t="shared" si="3"/>
        <v>0</v>
      </c>
      <c r="J11">
        <f t="shared" si="4"/>
        <v>0</v>
      </c>
      <c r="K11">
        <f t="shared" si="5"/>
        <v>0</v>
      </c>
      <c r="L11">
        <f t="shared" si="6"/>
        <v>0</v>
      </c>
      <c r="M11">
        <f t="shared" si="7"/>
        <v>0</v>
      </c>
      <c r="N11">
        <f t="shared" si="8"/>
        <v>50</v>
      </c>
      <c r="O11">
        <f t="shared" si="9"/>
        <v>0</v>
      </c>
      <c r="P11">
        <f t="shared" si="10"/>
        <v>0</v>
      </c>
    </row>
    <row r="12" spans="1:16">
      <c r="A12" s="44">
        <v>43017</v>
      </c>
      <c r="B12" t="s">
        <v>117</v>
      </c>
      <c r="C12" t="s">
        <v>79</v>
      </c>
      <c r="D12" t="s">
        <v>10</v>
      </c>
      <c r="E12" s="47">
        <v>75</v>
      </c>
      <c r="F12">
        <f t="shared" si="0"/>
        <v>0</v>
      </c>
      <c r="G12">
        <f t="shared" si="1"/>
        <v>0</v>
      </c>
      <c r="H12">
        <f t="shared" si="2"/>
        <v>0</v>
      </c>
      <c r="I12">
        <f t="shared" si="3"/>
        <v>0</v>
      </c>
      <c r="J12">
        <f t="shared" si="4"/>
        <v>0</v>
      </c>
      <c r="K12">
        <f t="shared" si="5"/>
        <v>0</v>
      </c>
      <c r="L12">
        <f t="shared" si="6"/>
        <v>0</v>
      </c>
      <c r="M12">
        <f t="shared" si="7"/>
        <v>0</v>
      </c>
      <c r="N12">
        <f t="shared" si="8"/>
        <v>0</v>
      </c>
      <c r="O12">
        <f t="shared" si="9"/>
        <v>0</v>
      </c>
      <c r="P12">
        <f t="shared" si="10"/>
        <v>0</v>
      </c>
    </row>
    <row r="13" spans="1:16">
      <c r="A13" s="44">
        <v>43018</v>
      </c>
      <c r="B13" t="s">
        <v>118</v>
      </c>
      <c r="C13" t="s">
        <v>119</v>
      </c>
      <c r="D13" t="s">
        <v>65</v>
      </c>
      <c r="E13" s="47">
        <v>12</v>
      </c>
      <c r="F13">
        <f t="shared" si="0"/>
        <v>0</v>
      </c>
      <c r="G13">
        <f t="shared" si="1"/>
        <v>0</v>
      </c>
      <c r="H13">
        <f t="shared" si="2"/>
        <v>12</v>
      </c>
      <c r="I13">
        <f t="shared" si="3"/>
        <v>0</v>
      </c>
      <c r="J13">
        <f t="shared" si="4"/>
        <v>0</v>
      </c>
      <c r="K13">
        <f t="shared" si="5"/>
        <v>0</v>
      </c>
      <c r="L13">
        <f t="shared" si="6"/>
        <v>0</v>
      </c>
      <c r="M13">
        <f t="shared" si="7"/>
        <v>0</v>
      </c>
      <c r="N13">
        <f t="shared" si="8"/>
        <v>0</v>
      </c>
      <c r="O13">
        <f t="shared" si="9"/>
        <v>0</v>
      </c>
      <c r="P13">
        <f t="shared" si="10"/>
        <v>0</v>
      </c>
    </row>
    <row r="14" spans="1:16">
      <c r="A14" s="44">
        <v>43019</v>
      </c>
      <c r="B14" t="s">
        <v>121</v>
      </c>
      <c r="C14" t="s">
        <v>70</v>
      </c>
      <c r="D14" t="s">
        <v>50</v>
      </c>
      <c r="E14" s="47">
        <v>28</v>
      </c>
      <c r="F14">
        <f t="shared" si="0"/>
        <v>0</v>
      </c>
      <c r="G14">
        <f t="shared" si="1"/>
        <v>0</v>
      </c>
      <c r="H14">
        <f t="shared" si="2"/>
        <v>0</v>
      </c>
      <c r="I14">
        <f t="shared" si="3"/>
        <v>0</v>
      </c>
      <c r="J14">
        <f t="shared" si="4"/>
        <v>0</v>
      </c>
      <c r="K14">
        <f t="shared" si="5"/>
        <v>0</v>
      </c>
      <c r="L14">
        <f t="shared" si="6"/>
        <v>0</v>
      </c>
      <c r="M14">
        <f t="shared" si="7"/>
        <v>0</v>
      </c>
      <c r="N14">
        <f t="shared" si="8"/>
        <v>0</v>
      </c>
      <c r="O14">
        <f t="shared" si="9"/>
        <v>0</v>
      </c>
      <c r="P14">
        <f t="shared" si="10"/>
        <v>28</v>
      </c>
    </row>
    <row r="15" spans="1:16">
      <c r="A15" s="44">
        <v>43020</v>
      </c>
      <c r="B15" t="s">
        <v>122</v>
      </c>
      <c r="C15" t="s">
        <v>81</v>
      </c>
      <c r="D15" t="s">
        <v>65</v>
      </c>
      <c r="E15" s="47">
        <v>19.989999999999998</v>
      </c>
      <c r="F15">
        <f t="shared" si="0"/>
        <v>0</v>
      </c>
      <c r="G15">
        <f t="shared" si="1"/>
        <v>0</v>
      </c>
      <c r="H15">
        <f t="shared" si="2"/>
        <v>0</v>
      </c>
      <c r="I15">
        <f t="shared" si="3"/>
        <v>19.989999999999998</v>
      </c>
      <c r="J15">
        <f t="shared" si="4"/>
        <v>0</v>
      </c>
      <c r="K15">
        <f t="shared" si="5"/>
        <v>0</v>
      </c>
      <c r="L15">
        <f t="shared" si="6"/>
        <v>0</v>
      </c>
      <c r="M15">
        <f t="shared" si="7"/>
        <v>0</v>
      </c>
      <c r="N15">
        <f t="shared" si="8"/>
        <v>0</v>
      </c>
      <c r="O15">
        <f t="shared" si="9"/>
        <v>0</v>
      </c>
      <c r="P15">
        <f t="shared" si="10"/>
        <v>0</v>
      </c>
    </row>
    <row r="16" spans="1:16">
      <c r="A16" s="44">
        <v>43021</v>
      </c>
      <c r="B16" t="s">
        <v>89</v>
      </c>
      <c r="C16" t="s">
        <v>9</v>
      </c>
      <c r="D16" t="s">
        <v>65</v>
      </c>
      <c r="E16" s="47">
        <v>32.5</v>
      </c>
      <c r="F16">
        <f t="shared" si="0"/>
        <v>32.5</v>
      </c>
      <c r="G16">
        <f t="shared" si="1"/>
        <v>0</v>
      </c>
      <c r="H16">
        <f t="shared" si="2"/>
        <v>0</v>
      </c>
      <c r="I16">
        <f t="shared" si="3"/>
        <v>0</v>
      </c>
      <c r="J16">
        <f t="shared" si="4"/>
        <v>0</v>
      </c>
      <c r="K16">
        <f t="shared" si="5"/>
        <v>0</v>
      </c>
      <c r="L16">
        <f t="shared" si="6"/>
        <v>0</v>
      </c>
      <c r="M16">
        <f t="shared" si="7"/>
        <v>0</v>
      </c>
      <c r="N16">
        <f t="shared" si="8"/>
        <v>0</v>
      </c>
      <c r="O16">
        <f t="shared" si="9"/>
        <v>0</v>
      </c>
      <c r="P16">
        <f t="shared" si="10"/>
        <v>0</v>
      </c>
    </row>
    <row r="17" spans="1:16">
      <c r="A17" s="44">
        <v>43023</v>
      </c>
      <c r="B17" t="s">
        <v>101</v>
      </c>
      <c r="C17" t="s">
        <v>44</v>
      </c>
      <c r="D17" t="s">
        <v>13</v>
      </c>
      <c r="E17" s="47">
        <v>7.5</v>
      </c>
      <c r="F17">
        <f t="shared" si="0"/>
        <v>0</v>
      </c>
      <c r="G17">
        <f t="shared" si="1"/>
        <v>7.5</v>
      </c>
      <c r="H17">
        <f t="shared" si="2"/>
        <v>0</v>
      </c>
      <c r="I17">
        <f t="shared" si="3"/>
        <v>0</v>
      </c>
      <c r="J17">
        <f t="shared" si="4"/>
        <v>0</v>
      </c>
      <c r="K17">
        <f t="shared" si="5"/>
        <v>0</v>
      </c>
      <c r="L17">
        <f t="shared" si="6"/>
        <v>0</v>
      </c>
      <c r="M17">
        <f t="shared" si="7"/>
        <v>0</v>
      </c>
      <c r="N17">
        <f t="shared" si="8"/>
        <v>0</v>
      </c>
      <c r="O17">
        <f t="shared" si="9"/>
        <v>0</v>
      </c>
      <c r="P17">
        <f t="shared" si="10"/>
        <v>0</v>
      </c>
    </row>
    <row r="18" spans="1:16">
      <c r="A18" s="44">
        <v>43024</v>
      </c>
      <c r="B18" t="s">
        <v>123</v>
      </c>
      <c r="C18" t="s">
        <v>51</v>
      </c>
      <c r="D18" t="s">
        <v>50</v>
      </c>
      <c r="E18" s="47">
        <v>40</v>
      </c>
      <c r="F18">
        <f t="shared" si="0"/>
        <v>0</v>
      </c>
      <c r="G18">
        <f t="shared" si="1"/>
        <v>0</v>
      </c>
      <c r="H18">
        <f t="shared" si="2"/>
        <v>0</v>
      </c>
      <c r="I18">
        <f t="shared" si="3"/>
        <v>0</v>
      </c>
      <c r="J18">
        <f t="shared" si="4"/>
        <v>0</v>
      </c>
      <c r="K18">
        <f t="shared" si="5"/>
        <v>0</v>
      </c>
      <c r="L18">
        <f t="shared" si="6"/>
        <v>0</v>
      </c>
      <c r="M18">
        <f t="shared" si="7"/>
        <v>0</v>
      </c>
      <c r="N18">
        <f t="shared" si="8"/>
        <v>0</v>
      </c>
      <c r="O18">
        <f t="shared" si="9"/>
        <v>40</v>
      </c>
      <c r="P18">
        <f t="shared" si="10"/>
        <v>0</v>
      </c>
    </row>
    <row r="19" spans="1:16">
      <c r="A19" s="44">
        <v>43025</v>
      </c>
      <c r="B19" t="s">
        <v>124</v>
      </c>
      <c r="C19" t="s">
        <v>37</v>
      </c>
      <c r="D19" t="s">
        <v>5</v>
      </c>
      <c r="E19" s="47">
        <v>63.5</v>
      </c>
      <c r="F19">
        <f t="shared" si="0"/>
        <v>0</v>
      </c>
      <c r="G19">
        <f t="shared" si="1"/>
        <v>0</v>
      </c>
      <c r="H19">
        <f t="shared" si="2"/>
        <v>0</v>
      </c>
      <c r="I19">
        <f t="shared" si="3"/>
        <v>0</v>
      </c>
      <c r="J19">
        <f t="shared" si="4"/>
        <v>0</v>
      </c>
      <c r="K19">
        <f t="shared" si="5"/>
        <v>0</v>
      </c>
      <c r="L19">
        <f t="shared" si="6"/>
        <v>63.5</v>
      </c>
      <c r="M19">
        <f t="shared" si="7"/>
        <v>0</v>
      </c>
      <c r="N19">
        <f t="shared" si="8"/>
        <v>0</v>
      </c>
      <c r="O19">
        <f t="shared" si="9"/>
        <v>0</v>
      </c>
      <c r="P19">
        <f t="shared" si="10"/>
        <v>0</v>
      </c>
    </row>
    <row r="20" spans="1:16">
      <c r="A20" s="44">
        <v>43026</v>
      </c>
      <c r="B20" t="s">
        <v>127</v>
      </c>
      <c r="C20" t="s">
        <v>128</v>
      </c>
      <c r="D20" t="s">
        <v>5</v>
      </c>
      <c r="E20" s="47">
        <v>13</v>
      </c>
      <c r="F20">
        <f t="shared" si="0"/>
        <v>0</v>
      </c>
      <c r="G20">
        <f t="shared" si="1"/>
        <v>0</v>
      </c>
      <c r="H20">
        <f t="shared" si="2"/>
        <v>0</v>
      </c>
      <c r="I20">
        <f t="shared" si="3"/>
        <v>0</v>
      </c>
      <c r="J20">
        <f t="shared" si="4"/>
        <v>0</v>
      </c>
      <c r="K20">
        <f t="shared" si="5"/>
        <v>0</v>
      </c>
      <c r="L20">
        <f t="shared" si="6"/>
        <v>0</v>
      </c>
      <c r="M20">
        <f t="shared" si="7"/>
        <v>0</v>
      </c>
      <c r="N20">
        <f t="shared" si="8"/>
        <v>0</v>
      </c>
      <c r="O20">
        <f t="shared" si="9"/>
        <v>0</v>
      </c>
      <c r="P20">
        <f t="shared" si="10"/>
        <v>0</v>
      </c>
    </row>
    <row r="21" spans="1:16">
      <c r="A21" s="44">
        <v>43026</v>
      </c>
      <c r="B21" t="s">
        <v>137</v>
      </c>
      <c r="C21" t="s">
        <v>138</v>
      </c>
      <c r="D21" t="s">
        <v>5</v>
      </c>
      <c r="E21" s="47">
        <v>1725</v>
      </c>
      <c r="F21">
        <f t="shared" si="0"/>
        <v>0</v>
      </c>
      <c r="G21">
        <f t="shared" si="1"/>
        <v>0</v>
      </c>
      <c r="H21">
        <f t="shared" si="2"/>
        <v>0</v>
      </c>
      <c r="I21">
        <f t="shared" si="3"/>
        <v>0</v>
      </c>
      <c r="J21">
        <f t="shared" si="4"/>
        <v>0</v>
      </c>
      <c r="K21">
        <f t="shared" si="5"/>
        <v>0</v>
      </c>
      <c r="L21">
        <f t="shared" si="6"/>
        <v>0</v>
      </c>
      <c r="M21">
        <f t="shared" si="7"/>
        <v>0</v>
      </c>
      <c r="N21">
        <f t="shared" si="8"/>
        <v>0</v>
      </c>
      <c r="O21">
        <f t="shared" si="9"/>
        <v>0</v>
      </c>
      <c r="P21">
        <f t="shared" si="10"/>
        <v>0</v>
      </c>
    </row>
    <row r="22" spans="1:16">
      <c r="A22" s="44">
        <v>43027</v>
      </c>
      <c r="B22" t="s">
        <v>125</v>
      </c>
      <c r="C22" t="s">
        <v>120</v>
      </c>
      <c r="D22" t="s">
        <v>65</v>
      </c>
      <c r="E22" s="47">
        <v>41</v>
      </c>
      <c r="F22">
        <f t="shared" si="0"/>
        <v>0</v>
      </c>
      <c r="G22">
        <f t="shared" si="1"/>
        <v>0</v>
      </c>
      <c r="H22">
        <f t="shared" si="2"/>
        <v>41</v>
      </c>
      <c r="I22">
        <f t="shared" si="3"/>
        <v>0</v>
      </c>
      <c r="J22">
        <f t="shared" si="4"/>
        <v>0</v>
      </c>
      <c r="K22">
        <f t="shared" si="5"/>
        <v>0</v>
      </c>
      <c r="L22">
        <f t="shared" si="6"/>
        <v>0</v>
      </c>
      <c r="M22">
        <f t="shared" si="7"/>
        <v>0</v>
      </c>
      <c r="N22">
        <f t="shared" si="8"/>
        <v>0</v>
      </c>
      <c r="O22">
        <f t="shared" si="9"/>
        <v>0</v>
      </c>
      <c r="P22">
        <f t="shared" si="10"/>
        <v>0</v>
      </c>
    </row>
    <row r="23" spans="1:16">
      <c r="A23" s="44">
        <v>43029</v>
      </c>
      <c r="B23" t="s">
        <v>143</v>
      </c>
      <c r="C23" t="s">
        <v>144</v>
      </c>
      <c r="D23" t="s">
        <v>144</v>
      </c>
      <c r="E23" s="47">
        <v>26</v>
      </c>
      <c r="F23">
        <f t="shared" si="0"/>
        <v>0</v>
      </c>
      <c r="G23">
        <f t="shared" si="1"/>
        <v>0</v>
      </c>
      <c r="H23">
        <f t="shared" si="2"/>
        <v>0</v>
      </c>
      <c r="I23">
        <f t="shared" si="3"/>
        <v>0</v>
      </c>
      <c r="J23">
        <f t="shared" si="4"/>
        <v>0</v>
      </c>
      <c r="K23">
        <f t="shared" si="5"/>
        <v>26</v>
      </c>
      <c r="L23">
        <f t="shared" si="6"/>
        <v>0</v>
      </c>
      <c r="M23">
        <f t="shared" si="7"/>
        <v>0</v>
      </c>
      <c r="N23">
        <f t="shared" si="8"/>
        <v>0</v>
      </c>
      <c r="O23">
        <f t="shared" si="9"/>
        <v>0</v>
      </c>
      <c r="P23">
        <f t="shared" si="10"/>
        <v>0</v>
      </c>
    </row>
    <row r="24" spans="1:16">
      <c r="A24" s="44">
        <v>43029</v>
      </c>
      <c r="B24" t="s">
        <v>118</v>
      </c>
      <c r="C24" t="s">
        <v>120</v>
      </c>
      <c r="D24" t="s">
        <v>65</v>
      </c>
      <c r="E24" s="47">
        <v>11</v>
      </c>
      <c r="F24">
        <f t="shared" si="0"/>
        <v>0</v>
      </c>
      <c r="G24">
        <f t="shared" si="1"/>
        <v>0</v>
      </c>
      <c r="H24">
        <f t="shared" si="2"/>
        <v>11</v>
      </c>
      <c r="I24">
        <f t="shared" si="3"/>
        <v>0</v>
      </c>
      <c r="J24">
        <f t="shared" si="4"/>
        <v>0</v>
      </c>
      <c r="K24">
        <f t="shared" si="5"/>
        <v>0</v>
      </c>
      <c r="L24">
        <f t="shared" si="6"/>
        <v>0</v>
      </c>
      <c r="M24">
        <f t="shared" si="7"/>
        <v>0</v>
      </c>
      <c r="N24">
        <f t="shared" si="8"/>
        <v>0</v>
      </c>
      <c r="O24">
        <f t="shared" si="9"/>
        <v>0</v>
      </c>
      <c r="P24">
        <f t="shared" si="10"/>
        <v>0</v>
      </c>
    </row>
    <row r="25" spans="1:16">
      <c r="A25" s="44">
        <v>43030</v>
      </c>
      <c r="B25" t="s">
        <v>135</v>
      </c>
      <c r="C25" t="s">
        <v>44</v>
      </c>
      <c r="D25" t="s">
        <v>13</v>
      </c>
      <c r="E25" s="47">
        <v>14.5</v>
      </c>
      <c r="F25">
        <f t="shared" si="0"/>
        <v>0</v>
      </c>
      <c r="G25">
        <f t="shared" si="1"/>
        <v>14.5</v>
      </c>
      <c r="H25">
        <f t="shared" si="2"/>
        <v>0</v>
      </c>
      <c r="I25">
        <f t="shared" si="3"/>
        <v>0</v>
      </c>
      <c r="J25">
        <f t="shared" si="4"/>
        <v>0</v>
      </c>
      <c r="K25">
        <f t="shared" si="5"/>
        <v>0</v>
      </c>
      <c r="L25">
        <f t="shared" si="6"/>
        <v>0</v>
      </c>
      <c r="M25">
        <f t="shared" si="7"/>
        <v>0</v>
      </c>
      <c r="N25">
        <f t="shared" si="8"/>
        <v>0</v>
      </c>
      <c r="O25">
        <f t="shared" si="9"/>
        <v>0</v>
      </c>
      <c r="P25">
        <f t="shared" si="10"/>
        <v>0</v>
      </c>
    </row>
    <row r="26" spans="1:16">
      <c r="A26" s="44">
        <v>43031</v>
      </c>
      <c r="B26" t="s">
        <v>136</v>
      </c>
      <c r="C26" t="s">
        <v>43</v>
      </c>
      <c r="D26" t="s">
        <v>13</v>
      </c>
      <c r="E26" s="47">
        <v>13.89</v>
      </c>
      <c r="F26">
        <f t="shared" si="0"/>
        <v>0</v>
      </c>
      <c r="G26">
        <f t="shared" si="1"/>
        <v>0</v>
      </c>
      <c r="H26">
        <f t="shared" si="2"/>
        <v>0</v>
      </c>
      <c r="I26">
        <f t="shared" si="3"/>
        <v>0</v>
      </c>
      <c r="J26">
        <f t="shared" si="4"/>
        <v>0</v>
      </c>
      <c r="K26">
        <f t="shared" si="5"/>
        <v>0</v>
      </c>
      <c r="L26">
        <f t="shared" si="6"/>
        <v>0</v>
      </c>
      <c r="M26">
        <f t="shared" si="7"/>
        <v>13.89</v>
      </c>
      <c r="N26">
        <f t="shared" si="8"/>
        <v>0</v>
      </c>
      <c r="O26">
        <f t="shared" si="9"/>
        <v>0</v>
      </c>
      <c r="P26">
        <f t="shared" si="10"/>
        <v>0</v>
      </c>
    </row>
    <row r="27" spans="1:16">
      <c r="A27" s="44">
        <v>43031</v>
      </c>
      <c r="B27" t="s">
        <v>146</v>
      </c>
      <c r="C27" t="s">
        <v>45</v>
      </c>
      <c r="D27" t="s">
        <v>13</v>
      </c>
      <c r="E27" s="47">
        <v>35</v>
      </c>
      <c r="F27">
        <f t="shared" si="0"/>
        <v>0</v>
      </c>
      <c r="G27">
        <f t="shared" si="1"/>
        <v>0</v>
      </c>
      <c r="H27">
        <f t="shared" si="2"/>
        <v>0</v>
      </c>
      <c r="I27">
        <f t="shared" si="3"/>
        <v>0</v>
      </c>
      <c r="J27">
        <f t="shared" si="4"/>
        <v>0</v>
      </c>
      <c r="K27">
        <f t="shared" si="5"/>
        <v>0</v>
      </c>
      <c r="L27">
        <f t="shared" si="6"/>
        <v>0</v>
      </c>
      <c r="M27">
        <f t="shared" si="7"/>
        <v>0</v>
      </c>
      <c r="N27">
        <f t="shared" si="8"/>
        <v>0</v>
      </c>
      <c r="O27">
        <f t="shared" si="9"/>
        <v>0</v>
      </c>
      <c r="P27">
        <f t="shared" si="10"/>
        <v>0</v>
      </c>
    </row>
    <row r="28" spans="1:16">
      <c r="A28" s="44">
        <v>43032</v>
      </c>
      <c r="B28" t="s">
        <v>134</v>
      </c>
      <c r="C28" t="s">
        <v>108</v>
      </c>
      <c r="D28" t="s">
        <v>47</v>
      </c>
      <c r="E28" s="47">
        <v>416.66</v>
      </c>
      <c r="F28">
        <f t="shared" si="0"/>
        <v>0</v>
      </c>
      <c r="G28">
        <f t="shared" si="1"/>
        <v>0</v>
      </c>
      <c r="H28">
        <f t="shared" si="2"/>
        <v>0</v>
      </c>
      <c r="I28">
        <f t="shared" si="3"/>
        <v>0</v>
      </c>
      <c r="J28">
        <f t="shared" si="4"/>
        <v>0</v>
      </c>
      <c r="K28">
        <f t="shared" si="5"/>
        <v>0</v>
      </c>
      <c r="L28">
        <f t="shared" si="6"/>
        <v>0</v>
      </c>
      <c r="M28">
        <f t="shared" si="7"/>
        <v>0</v>
      </c>
      <c r="N28">
        <f t="shared" si="8"/>
        <v>0</v>
      </c>
      <c r="O28">
        <f t="shared" si="9"/>
        <v>0</v>
      </c>
      <c r="P28">
        <f t="shared" si="10"/>
        <v>0</v>
      </c>
    </row>
    <row r="29" spans="1:16">
      <c r="A29" s="44">
        <v>43035</v>
      </c>
      <c r="B29" t="s">
        <v>139</v>
      </c>
      <c r="C29" t="s">
        <v>107</v>
      </c>
      <c r="D29" t="s">
        <v>47</v>
      </c>
      <c r="E29" s="47">
        <v>120</v>
      </c>
      <c r="F29">
        <f t="shared" si="0"/>
        <v>0</v>
      </c>
      <c r="G29">
        <f t="shared" si="1"/>
        <v>0</v>
      </c>
      <c r="H29">
        <f t="shared" si="2"/>
        <v>0</v>
      </c>
      <c r="I29">
        <f t="shared" si="3"/>
        <v>0</v>
      </c>
      <c r="J29">
        <f t="shared" si="4"/>
        <v>0</v>
      </c>
      <c r="K29">
        <f t="shared" si="5"/>
        <v>0</v>
      </c>
      <c r="L29">
        <f t="shared" si="6"/>
        <v>0</v>
      </c>
      <c r="M29">
        <f t="shared" si="7"/>
        <v>0</v>
      </c>
      <c r="N29">
        <f t="shared" si="8"/>
        <v>120</v>
      </c>
      <c r="O29">
        <f t="shared" si="9"/>
        <v>0</v>
      </c>
      <c r="P29">
        <f t="shared" si="10"/>
        <v>0</v>
      </c>
    </row>
    <row r="30" spans="1:16">
      <c r="A30" s="44">
        <v>43036</v>
      </c>
      <c r="B30" t="s">
        <v>132</v>
      </c>
      <c r="C30" t="s">
        <v>48</v>
      </c>
      <c r="D30" t="s">
        <v>16</v>
      </c>
      <c r="E30" s="47">
        <v>689.27</v>
      </c>
      <c r="F30">
        <f t="shared" si="0"/>
        <v>0</v>
      </c>
      <c r="G30">
        <f t="shared" si="1"/>
        <v>0</v>
      </c>
      <c r="H30">
        <f t="shared" si="2"/>
        <v>0</v>
      </c>
      <c r="I30">
        <f t="shared" si="3"/>
        <v>0</v>
      </c>
      <c r="J30">
        <f t="shared" si="4"/>
        <v>0</v>
      </c>
      <c r="K30">
        <f t="shared" si="5"/>
        <v>0</v>
      </c>
      <c r="L30">
        <f t="shared" si="6"/>
        <v>0</v>
      </c>
      <c r="M30">
        <f t="shared" si="7"/>
        <v>0</v>
      </c>
      <c r="N30">
        <f t="shared" si="8"/>
        <v>0</v>
      </c>
      <c r="O30">
        <f t="shared" si="9"/>
        <v>0</v>
      </c>
      <c r="P30">
        <f t="shared" si="10"/>
        <v>0</v>
      </c>
    </row>
    <row r="31" spans="1:16">
      <c r="A31" s="44">
        <v>43037</v>
      </c>
      <c r="B31" t="s">
        <v>133</v>
      </c>
      <c r="C31" t="s">
        <v>18</v>
      </c>
      <c r="D31" t="s">
        <v>16</v>
      </c>
      <c r="E31" s="47">
        <v>268.75</v>
      </c>
      <c r="F31">
        <f t="shared" si="0"/>
        <v>0</v>
      </c>
      <c r="G31">
        <f t="shared" si="1"/>
        <v>0</v>
      </c>
      <c r="H31">
        <f t="shared" si="2"/>
        <v>0</v>
      </c>
      <c r="I31">
        <f t="shared" si="3"/>
        <v>0</v>
      </c>
      <c r="J31">
        <f t="shared" si="4"/>
        <v>0</v>
      </c>
      <c r="K31">
        <f t="shared" si="5"/>
        <v>0</v>
      </c>
      <c r="L31">
        <f t="shared" si="6"/>
        <v>0</v>
      </c>
      <c r="M31">
        <f t="shared" si="7"/>
        <v>0</v>
      </c>
      <c r="N31">
        <f t="shared" si="8"/>
        <v>0</v>
      </c>
      <c r="O31">
        <f t="shared" si="9"/>
        <v>0</v>
      </c>
      <c r="P31">
        <f t="shared" si="10"/>
        <v>0</v>
      </c>
    </row>
    <row r="32" spans="1:16">
      <c r="A32" s="44">
        <v>43039</v>
      </c>
      <c r="B32" t="s">
        <v>126</v>
      </c>
      <c r="C32" t="s">
        <v>81</v>
      </c>
      <c r="D32" t="s">
        <v>65</v>
      </c>
      <c r="E32" s="47">
        <v>18</v>
      </c>
      <c r="F32">
        <f t="shared" si="0"/>
        <v>0</v>
      </c>
      <c r="G32">
        <f t="shared" si="1"/>
        <v>0</v>
      </c>
      <c r="H32">
        <f t="shared" si="2"/>
        <v>0</v>
      </c>
      <c r="I32">
        <f t="shared" si="3"/>
        <v>18</v>
      </c>
      <c r="J32">
        <f t="shared" si="4"/>
        <v>0</v>
      </c>
      <c r="K32">
        <f t="shared" si="5"/>
        <v>0</v>
      </c>
      <c r="L32">
        <f t="shared" si="6"/>
        <v>0</v>
      </c>
      <c r="M32">
        <f t="shared" si="7"/>
        <v>0</v>
      </c>
      <c r="N32">
        <f t="shared" si="8"/>
        <v>0</v>
      </c>
      <c r="O32">
        <f t="shared" si="9"/>
        <v>0</v>
      </c>
      <c r="P32">
        <f t="shared" si="10"/>
        <v>0</v>
      </c>
    </row>
    <row r="33" spans="1:5">
      <c r="E33" s="64"/>
    </row>
    <row r="34" spans="1:5">
      <c r="C34" s="25" t="s">
        <v>98</v>
      </c>
    </row>
    <row r="35" spans="1:5">
      <c r="C35" t="s">
        <v>99</v>
      </c>
      <c r="D35" s="25" t="s">
        <v>102</v>
      </c>
    </row>
    <row r="36" spans="1:5">
      <c r="C36" s="59" t="s">
        <v>112</v>
      </c>
      <c r="D36" s="48">
        <f>SUM(E:E)</f>
        <v>4017.75</v>
      </c>
    </row>
    <row r="37" spans="1:5">
      <c r="A37" s="25" t="s">
        <v>85</v>
      </c>
    </row>
    <row r="38" spans="1:5">
      <c r="A38" t="s">
        <v>82</v>
      </c>
    </row>
    <row r="39" spans="1:5">
      <c r="A39" t="s">
        <v>83</v>
      </c>
    </row>
    <row r="40" spans="1:5">
      <c r="B40" s="25" t="s">
        <v>84</v>
      </c>
      <c r="C40" t="s">
        <v>88</v>
      </c>
    </row>
    <row r="41" spans="1:5">
      <c r="A41" t="s">
        <v>18</v>
      </c>
      <c r="B41" s="45">
        <f>(50000*0.0645)</f>
        <v>3225</v>
      </c>
      <c r="C41" s="45">
        <f>B41/12</f>
        <v>268.75</v>
      </c>
    </row>
    <row r="42" spans="1:5">
      <c r="A42" t="s">
        <v>17</v>
      </c>
      <c r="B42" s="51">
        <v>5183.75</v>
      </c>
    </row>
    <row r="43" spans="1:5">
      <c r="A43" s="52" t="s">
        <v>86</v>
      </c>
      <c r="B43" s="53">
        <v>3087.5</v>
      </c>
    </row>
    <row r="44" spans="1:5">
      <c r="B44" s="51">
        <f>SUM(B42:B43)</f>
        <v>8271.25</v>
      </c>
      <c r="C44" s="51">
        <f>B44/12</f>
        <v>689.27083333333337</v>
      </c>
    </row>
    <row r="45" spans="1:5">
      <c r="A45" s="25" t="s">
        <v>87</v>
      </c>
      <c r="B45" s="54">
        <f>SUM(B41+B44)</f>
        <v>11496.25</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
  <sheetViews>
    <sheetView showGridLines="0" workbookViewId="0">
      <selection activeCell="G15" sqref="G15"/>
    </sheetView>
  </sheetViews>
  <sheetFormatPr baseColWidth="10" defaultColWidth="8.83203125" defaultRowHeight="15" x14ac:dyDescent="0"/>
  <cols>
    <col min="1" max="1" width="25.1640625" customWidth="1"/>
    <col min="8" max="8" width="32.5" customWidth="1"/>
    <col min="9" max="9" width="5.5" customWidth="1"/>
  </cols>
  <sheetData>
    <row r="1" spans="1:9">
      <c r="A1" t="s">
        <v>23</v>
      </c>
    </row>
    <row r="2" spans="1:9">
      <c r="A2" t="s">
        <v>10</v>
      </c>
    </row>
    <row r="3" spans="1:9">
      <c r="A3" t="s">
        <v>65</v>
      </c>
    </row>
    <row r="4" spans="1:9">
      <c r="A4" t="s">
        <v>5</v>
      </c>
    </row>
    <row r="5" spans="1:9">
      <c r="A5" t="s">
        <v>8</v>
      </c>
      <c r="I5" s="24"/>
    </row>
    <row r="6" spans="1:9">
      <c r="A6" s="2" t="s">
        <v>71</v>
      </c>
    </row>
    <row r="7" spans="1:9">
      <c r="A7" t="s">
        <v>15</v>
      </c>
    </row>
    <row r="8" spans="1:9">
      <c r="A8" t="s">
        <v>13</v>
      </c>
    </row>
    <row r="9" spans="1:9">
      <c r="A9" t="s">
        <v>67</v>
      </c>
    </row>
    <row r="10" spans="1:9">
      <c r="A10" t="s">
        <v>50</v>
      </c>
    </row>
    <row r="11" spans="1:9">
      <c r="A11" t="s">
        <v>16</v>
      </c>
    </row>
    <row r="12" spans="1:9">
      <c r="A12" t="s">
        <v>7</v>
      </c>
    </row>
    <row r="13" spans="1:9">
      <c r="A13" s="2"/>
    </row>
  </sheetData>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Budget Report</vt:lpstr>
      <vt:lpstr>Budget Details</vt:lpstr>
      <vt:lpstr>Transactions</vt:lpstr>
      <vt:lpstr>Lookup Lists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Riley Frazer</cp:lastModifiedBy>
  <cp:lastPrinted>2010-03-24T00:13:51Z</cp:lastPrinted>
  <dcterms:created xsi:type="dcterms:W3CDTF">2010-03-18T14:33:29Z</dcterms:created>
  <dcterms:modified xsi:type="dcterms:W3CDTF">2017-11-14T00:59:15Z</dcterms:modified>
  <cp:category/>
</cp:coreProperties>
</file>